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lportzline\Desktop\"/>
    </mc:Choice>
  </mc:AlternateContent>
  <xr:revisionPtr revIDLastSave="0" documentId="11_36BD1F3440EF56D1F57E7E588D285672465324CF" xr6:coauthVersionLast="47" xr6:coauthVersionMax="47" xr10:uidLastSave="{00000000-0000-0000-0000-000000000000}"/>
  <bookViews>
    <workbookView xWindow="0" yWindow="0" windowWidth="19170" windowHeight="11520" firstSheet="5" activeTab="5" xr2:uid="{00000000-000D-0000-FFFF-FFFF00000000}"/>
  </bookViews>
  <sheets>
    <sheet name="Civilian Occupations" sheetId="1" r:id="rId1"/>
    <sheet name="Employment by Industry" sheetId="5" r:id="rId2"/>
    <sheet name="Labor Force Statistics" sheetId="10" r:id="rId3"/>
    <sheet name="Employment Status" sheetId="3" r:id="rId4"/>
    <sheet name="Travel Time to Work" sheetId="2" r:id="rId5"/>
    <sheet name="Means of Travel to Work" sheetId="6" r:id="rId6"/>
    <sheet name="Income Levels" sheetId="11" r:id="rId7"/>
    <sheet name="Family &amp; Household Income" sheetId="7" r:id="rId8"/>
    <sheet name="People &amp; Families Below Poverty" sheetId="8" r:id="rId9"/>
    <sheet name="Age of Persons Below Poverty" sheetId="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6" l="1"/>
  <c r="D50" i="6" l="1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AC49" i="3" l="1"/>
  <c r="AB49" i="3"/>
  <c r="Z49" i="3"/>
  <c r="W49" i="3"/>
  <c r="U49" i="3"/>
  <c r="S49" i="3"/>
  <c r="R49" i="3"/>
  <c r="P49" i="3"/>
  <c r="N49" i="3"/>
  <c r="M49" i="3"/>
  <c r="K49" i="3"/>
  <c r="I49" i="3"/>
  <c r="H49" i="3"/>
  <c r="F49" i="3"/>
  <c r="D49" i="3"/>
  <c r="AC48" i="3"/>
  <c r="AB48" i="3"/>
  <c r="Z48" i="3"/>
  <c r="X48" i="3"/>
  <c r="W48" i="3"/>
  <c r="U48" i="3"/>
  <c r="S48" i="3"/>
  <c r="R48" i="3"/>
  <c r="P48" i="3"/>
  <c r="N48" i="3"/>
  <c r="M48" i="3"/>
  <c r="K48" i="3"/>
  <c r="I48" i="3"/>
  <c r="H48" i="3"/>
  <c r="F48" i="3"/>
  <c r="D48" i="3"/>
  <c r="AC47" i="3"/>
  <c r="AB47" i="3"/>
  <c r="Z47" i="3"/>
  <c r="X47" i="3"/>
  <c r="W47" i="3"/>
  <c r="U47" i="3"/>
  <c r="S47" i="3"/>
  <c r="R47" i="3"/>
  <c r="P47" i="3"/>
  <c r="N47" i="3"/>
  <c r="M47" i="3"/>
  <c r="K47" i="3"/>
  <c r="I47" i="3"/>
  <c r="H47" i="3"/>
  <c r="F47" i="3"/>
  <c r="D47" i="3"/>
  <c r="AC46" i="3"/>
  <c r="AB46" i="3"/>
  <c r="Z46" i="3"/>
  <c r="X46" i="3"/>
  <c r="W46" i="3"/>
  <c r="U46" i="3"/>
  <c r="S46" i="3"/>
  <c r="R46" i="3"/>
  <c r="P46" i="3"/>
  <c r="N46" i="3"/>
  <c r="M46" i="3"/>
  <c r="K46" i="3"/>
  <c r="I46" i="3"/>
  <c r="H46" i="3"/>
  <c r="F46" i="3"/>
  <c r="D46" i="3"/>
  <c r="AC45" i="3"/>
  <c r="AB45" i="3"/>
  <c r="Z45" i="3"/>
  <c r="X45" i="3"/>
  <c r="W45" i="3"/>
  <c r="U45" i="3"/>
  <c r="S45" i="3"/>
  <c r="R45" i="3"/>
  <c r="P45" i="3"/>
  <c r="N45" i="3"/>
  <c r="M45" i="3"/>
  <c r="K45" i="3"/>
  <c r="I45" i="3"/>
  <c r="H45" i="3"/>
  <c r="F45" i="3"/>
  <c r="D45" i="3"/>
  <c r="AC44" i="3"/>
  <c r="AB44" i="3"/>
  <c r="Z44" i="3"/>
  <c r="X44" i="3"/>
  <c r="W44" i="3"/>
  <c r="U44" i="3"/>
  <c r="S44" i="3"/>
  <c r="R44" i="3"/>
  <c r="P44" i="3"/>
  <c r="N44" i="3"/>
  <c r="M44" i="3"/>
  <c r="K44" i="3"/>
  <c r="I44" i="3"/>
  <c r="H44" i="3"/>
  <c r="F44" i="3"/>
  <c r="D44" i="3"/>
  <c r="AC43" i="3"/>
  <c r="AB43" i="3"/>
  <c r="Z43" i="3"/>
  <c r="W43" i="3"/>
  <c r="U43" i="3"/>
  <c r="S43" i="3"/>
  <c r="R43" i="3"/>
  <c r="P43" i="3"/>
  <c r="N43" i="3"/>
  <c r="M43" i="3"/>
  <c r="K43" i="3"/>
  <c r="I43" i="3"/>
  <c r="H43" i="3"/>
  <c r="F43" i="3"/>
  <c r="D43" i="3"/>
  <c r="AC42" i="3"/>
  <c r="AB42" i="3"/>
  <c r="Z42" i="3"/>
  <c r="X42" i="3"/>
  <c r="W42" i="3"/>
  <c r="U42" i="3"/>
  <c r="S42" i="3"/>
  <c r="R42" i="3"/>
  <c r="P42" i="3"/>
  <c r="N42" i="3"/>
  <c r="M42" i="3"/>
  <c r="K42" i="3"/>
  <c r="I42" i="3"/>
  <c r="H42" i="3"/>
  <c r="F42" i="3"/>
  <c r="D42" i="3"/>
  <c r="AC41" i="3"/>
  <c r="AB41" i="3"/>
  <c r="Z41" i="3"/>
  <c r="X41" i="3"/>
  <c r="W41" i="3"/>
  <c r="U41" i="3"/>
  <c r="S41" i="3"/>
  <c r="R41" i="3"/>
  <c r="P41" i="3"/>
  <c r="N41" i="3"/>
  <c r="M41" i="3"/>
  <c r="K41" i="3"/>
  <c r="I41" i="3"/>
  <c r="H41" i="3"/>
  <c r="F41" i="3"/>
  <c r="D41" i="3"/>
  <c r="AC40" i="3"/>
  <c r="AB40" i="3"/>
  <c r="Z40" i="3"/>
  <c r="W40" i="3"/>
  <c r="U40" i="3"/>
  <c r="S40" i="3"/>
  <c r="R40" i="3"/>
  <c r="P40" i="3"/>
  <c r="N40" i="3"/>
  <c r="M40" i="3"/>
  <c r="K40" i="3"/>
  <c r="I40" i="3"/>
  <c r="H40" i="3"/>
  <c r="F40" i="3"/>
  <c r="D40" i="3"/>
  <c r="AC39" i="3"/>
  <c r="AB39" i="3"/>
  <c r="Z39" i="3"/>
  <c r="W39" i="3"/>
  <c r="U39" i="3"/>
  <c r="S39" i="3"/>
  <c r="R39" i="3"/>
  <c r="P39" i="3"/>
  <c r="N39" i="3"/>
  <c r="M39" i="3"/>
  <c r="K39" i="3"/>
  <c r="I39" i="3"/>
  <c r="H39" i="3"/>
  <c r="F39" i="3"/>
  <c r="D39" i="3"/>
  <c r="AC38" i="3"/>
  <c r="AB38" i="3"/>
  <c r="Z38" i="3"/>
  <c r="W38" i="3"/>
  <c r="U38" i="3"/>
  <c r="S38" i="3"/>
  <c r="R38" i="3"/>
  <c r="P38" i="3"/>
  <c r="N38" i="3"/>
  <c r="M38" i="3"/>
  <c r="K38" i="3"/>
  <c r="I38" i="3"/>
  <c r="H38" i="3"/>
  <c r="F38" i="3"/>
  <c r="D38" i="3"/>
  <c r="AC37" i="3"/>
  <c r="AB37" i="3"/>
  <c r="Z37" i="3"/>
  <c r="W37" i="3"/>
  <c r="U37" i="3"/>
  <c r="S37" i="3"/>
  <c r="R37" i="3"/>
  <c r="P37" i="3"/>
  <c r="N37" i="3"/>
  <c r="M37" i="3"/>
  <c r="K37" i="3"/>
  <c r="I37" i="3"/>
  <c r="H37" i="3"/>
  <c r="F37" i="3"/>
  <c r="D37" i="3"/>
  <c r="AC36" i="3"/>
  <c r="AB36" i="3"/>
  <c r="Z36" i="3"/>
  <c r="W36" i="3"/>
  <c r="U36" i="3"/>
  <c r="S36" i="3"/>
  <c r="R36" i="3"/>
  <c r="P36" i="3"/>
  <c r="N36" i="3"/>
  <c r="M36" i="3"/>
  <c r="K36" i="3"/>
  <c r="I36" i="3"/>
  <c r="H36" i="3"/>
  <c r="F36" i="3"/>
  <c r="D36" i="3"/>
  <c r="AC35" i="3"/>
  <c r="AB35" i="3"/>
  <c r="Z35" i="3"/>
  <c r="W35" i="3"/>
  <c r="U35" i="3"/>
  <c r="S35" i="3"/>
  <c r="R35" i="3"/>
  <c r="P35" i="3"/>
  <c r="N35" i="3"/>
  <c r="M35" i="3"/>
  <c r="K35" i="3"/>
  <c r="I35" i="3"/>
  <c r="H35" i="3"/>
  <c r="F35" i="3"/>
  <c r="D35" i="3"/>
  <c r="AC34" i="3"/>
  <c r="AB34" i="3"/>
  <c r="Z34" i="3"/>
  <c r="X34" i="3"/>
  <c r="W34" i="3"/>
  <c r="U34" i="3"/>
  <c r="S34" i="3"/>
  <c r="R34" i="3"/>
  <c r="P34" i="3"/>
  <c r="N34" i="3"/>
  <c r="M34" i="3"/>
  <c r="K34" i="3"/>
  <c r="I34" i="3"/>
  <c r="H34" i="3"/>
  <c r="F34" i="3"/>
  <c r="D34" i="3"/>
  <c r="AC33" i="3"/>
  <c r="AB33" i="3"/>
  <c r="Z33" i="3"/>
  <c r="X33" i="3"/>
  <c r="W33" i="3"/>
  <c r="U33" i="3"/>
  <c r="S33" i="3"/>
  <c r="R33" i="3"/>
  <c r="P33" i="3"/>
  <c r="N33" i="3"/>
  <c r="M33" i="3"/>
  <c r="K33" i="3"/>
  <c r="I33" i="3"/>
  <c r="H33" i="3"/>
  <c r="F33" i="3"/>
  <c r="D33" i="3"/>
  <c r="AC32" i="3"/>
  <c r="AB32" i="3"/>
  <c r="Z32" i="3"/>
  <c r="X32" i="3"/>
  <c r="W32" i="3"/>
  <c r="U32" i="3"/>
  <c r="S32" i="3"/>
  <c r="R32" i="3"/>
  <c r="P32" i="3"/>
  <c r="N32" i="3"/>
  <c r="M32" i="3"/>
  <c r="K32" i="3"/>
  <c r="I32" i="3"/>
  <c r="H32" i="3"/>
  <c r="F32" i="3"/>
  <c r="D32" i="3"/>
  <c r="AC31" i="3"/>
  <c r="AB31" i="3"/>
  <c r="Z31" i="3"/>
  <c r="W31" i="3"/>
  <c r="U31" i="3"/>
  <c r="S31" i="3"/>
  <c r="R31" i="3"/>
  <c r="P31" i="3"/>
  <c r="N31" i="3"/>
  <c r="M31" i="3"/>
  <c r="K31" i="3"/>
  <c r="I31" i="3"/>
  <c r="H31" i="3"/>
  <c r="F31" i="3"/>
  <c r="D31" i="3"/>
  <c r="AC30" i="3"/>
  <c r="AB30" i="3"/>
  <c r="Z30" i="3"/>
  <c r="X30" i="3"/>
  <c r="W30" i="3"/>
  <c r="U30" i="3"/>
  <c r="S30" i="3"/>
  <c r="R30" i="3"/>
  <c r="P30" i="3"/>
  <c r="N30" i="3"/>
  <c r="M30" i="3"/>
  <c r="K30" i="3"/>
  <c r="I30" i="3"/>
  <c r="H30" i="3"/>
  <c r="F30" i="3"/>
  <c r="D30" i="3"/>
  <c r="AC29" i="3"/>
  <c r="AB29" i="3"/>
  <c r="Z29" i="3"/>
  <c r="W29" i="3"/>
  <c r="U29" i="3"/>
  <c r="S29" i="3"/>
  <c r="R29" i="3"/>
  <c r="P29" i="3"/>
  <c r="N29" i="3"/>
  <c r="M29" i="3"/>
  <c r="K29" i="3"/>
  <c r="I29" i="3"/>
  <c r="H29" i="3"/>
  <c r="F29" i="3"/>
  <c r="D29" i="3"/>
  <c r="AC28" i="3"/>
  <c r="AB28" i="3"/>
  <c r="Z28" i="3"/>
  <c r="W28" i="3"/>
  <c r="U28" i="3"/>
  <c r="S28" i="3"/>
  <c r="R28" i="3"/>
  <c r="P28" i="3"/>
  <c r="N28" i="3"/>
  <c r="M28" i="3"/>
  <c r="K28" i="3"/>
  <c r="I28" i="3"/>
  <c r="H28" i="3"/>
  <c r="F28" i="3"/>
  <c r="D28" i="3"/>
  <c r="AC27" i="3"/>
  <c r="AB27" i="3"/>
  <c r="Z27" i="3"/>
  <c r="X27" i="3"/>
  <c r="W27" i="3"/>
  <c r="U27" i="3"/>
  <c r="S27" i="3"/>
  <c r="R27" i="3"/>
  <c r="P27" i="3"/>
  <c r="N27" i="3"/>
  <c r="M27" i="3"/>
  <c r="K27" i="3"/>
  <c r="I27" i="3"/>
  <c r="H27" i="3"/>
  <c r="F27" i="3"/>
  <c r="D27" i="3"/>
  <c r="AC26" i="3"/>
  <c r="AB26" i="3"/>
  <c r="Z26" i="3"/>
  <c r="W26" i="3"/>
  <c r="U26" i="3"/>
  <c r="S26" i="3"/>
  <c r="R26" i="3"/>
  <c r="P26" i="3"/>
  <c r="N26" i="3"/>
  <c r="M26" i="3"/>
  <c r="K26" i="3"/>
  <c r="I26" i="3"/>
  <c r="H26" i="3"/>
  <c r="F26" i="3"/>
  <c r="D26" i="3"/>
  <c r="AC25" i="3"/>
  <c r="AB25" i="3"/>
  <c r="Z25" i="3"/>
  <c r="W25" i="3"/>
  <c r="U25" i="3"/>
  <c r="S25" i="3"/>
  <c r="R25" i="3"/>
  <c r="P25" i="3"/>
  <c r="N25" i="3"/>
  <c r="M25" i="3"/>
  <c r="K25" i="3"/>
  <c r="I25" i="3"/>
  <c r="H25" i="3"/>
  <c r="F25" i="3"/>
  <c r="D25" i="3"/>
  <c r="AC24" i="3"/>
  <c r="AB24" i="3"/>
  <c r="Z24" i="3"/>
  <c r="X24" i="3"/>
  <c r="W24" i="3"/>
  <c r="U24" i="3"/>
  <c r="S24" i="3"/>
  <c r="R24" i="3"/>
  <c r="P24" i="3"/>
  <c r="N24" i="3"/>
  <c r="M24" i="3"/>
  <c r="K24" i="3"/>
  <c r="I24" i="3"/>
  <c r="H24" i="3"/>
  <c r="F24" i="3"/>
  <c r="D24" i="3"/>
  <c r="AC23" i="3"/>
  <c r="AB23" i="3"/>
  <c r="Z23" i="3"/>
  <c r="W23" i="3"/>
  <c r="U23" i="3"/>
  <c r="S23" i="3"/>
  <c r="R23" i="3"/>
  <c r="P23" i="3"/>
  <c r="N23" i="3"/>
  <c r="M23" i="3"/>
  <c r="K23" i="3"/>
  <c r="I23" i="3"/>
  <c r="H23" i="3"/>
  <c r="F23" i="3"/>
  <c r="D23" i="3"/>
  <c r="AC22" i="3"/>
  <c r="AB22" i="3"/>
  <c r="Z22" i="3"/>
  <c r="W22" i="3"/>
  <c r="U22" i="3"/>
  <c r="S22" i="3"/>
  <c r="R22" i="3"/>
  <c r="P22" i="3"/>
  <c r="N22" i="3"/>
  <c r="M22" i="3"/>
  <c r="K22" i="3"/>
  <c r="I22" i="3"/>
  <c r="H22" i="3"/>
  <c r="F22" i="3"/>
  <c r="D22" i="3"/>
  <c r="AC21" i="3"/>
  <c r="AB21" i="3"/>
  <c r="Z21" i="3"/>
  <c r="W21" i="3"/>
  <c r="U21" i="3"/>
  <c r="S21" i="3"/>
  <c r="R21" i="3"/>
  <c r="P21" i="3"/>
  <c r="N21" i="3"/>
  <c r="M21" i="3"/>
  <c r="K21" i="3"/>
  <c r="I21" i="3"/>
  <c r="H21" i="3"/>
  <c r="F21" i="3"/>
  <c r="D21" i="3"/>
  <c r="AC20" i="3"/>
  <c r="AB20" i="3"/>
  <c r="Z20" i="3"/>
  <c r="W20" i="3"/>
  <c r="U20" i="3"/>
  <c r="S20" i="3"/>
  <c r="R20" i="3"/>
  <c r="P20" i="3"/>
  <c r="N20" i="3"/>
  <c r="M20" i="3"/>
  <c r="K20" i="3"/>
  <c r="I20" i="3"/>
  <c r="H20" i="3"/>
  <c r="F20" i="3"/>
  <c r="D20" i="3"/>
  <c r="AC19" i="3"/>
  <c r="AB19" i="3"/>
  <c r="Z19" i="3"/>
  <c r="X19" i="3"/>
  <c r="W19" i="3"/>
  <c r="U19" i="3"/>
  <c r="S19" i="3"/>
  <c r="R19" i="3"/>
  <c r="P19" i="3"/>
  <c r="N19" i="3"/>
  <c r="M19" i="3"/>
  <c r="K19" i="3"/>
  <c r="I19" i="3"/>
  <c r="H19" i="3"/>
  <c r="F19" i="3"/>
  <c r="D19" i="3"/>
  <c r="AC18" i="3"/>
  <c r="AB18" i="3"/>
  <c r="Z18" i="3"/>
  <c r="W18" i="3"/>
  <c r="U18" i="3"/>
  <c r="S18" i="3"/>
  <c r="R18" i="3"/>
  <c r="P18" i="3"/>
  <c r="N18" i="3"/>
  <c r="M18" i="3"/>
  <c r="K18" i="3"/>
  <c r="I18" i="3"/>
  <c r="H18" i="3"/>
  <c r="F18" i="3"/>
  <c r="D18" i="3"/>
  <c r="AC17" i="3"/>
  <c r="AB17" i="3"/>
  <c r="Z17" i="3"/>
  <c r="W17" i="3"/>
  <c r="U17" i="3"/>
  <c r="S17" i="3"/>
  <c r="R17" i="3"/>
  <c r="P17" i="3"/>
  <c r="N17" i="3"/>
  <c r="M17" i="3"/>
  <c r="K17" i="3"/>
  <c r="I17" i="3"/>
  <c r="H17" i="3"/>
  <c r="F17" i="3"/>
  <c r="D17" i="3"/>
  <c r="AC16" i="3"/>
  <c r="AB16" i="3"/>
  <c r="Z16" i="3"/>
  <c r="W16" i="3"/>
  <c r="U16" i="3"/>
  <c r="S16" i="3"/>
  <c r="R16" i="3"/>
  <c r="P16" i="3"/>
  <c r="N16" i="3"/>
  <c r="M16" i="3"/>
  <c r="K16" i="3"/>
  <c r="I16" i="3"/>
  <c r="H16" i="3"/>
  <c r="F16" i="3"/>
  <c r="D16" i="3"/>
  <c r="AC15" i="3"/>
  <c r="AB15" i="3"/>
  <c r="Z15" i="3"/>
  <c r="X15" i="3"/>
  <c r="W15" i="3"/>
  <c r="U15" i="3"/>
  <c r="S15" i="3"/>
  <c r="R15" i="3"/>
  <c r="P15" i="3"/>
  <c r="N15" i="3"/>
  <c r="M15" i="3"/>
  <c r="K15" i="3"/>
  <c r="I15" i="3"/>
  <c r="H15" i="3"/>
  <c r="F15" i="3"/>
  <c r="D15" i="3"/>
  <c r="AC14" i="3"/>
  <c r="AB14" i="3"/>
  <c r="Z14" i="3"/>
  <c r="X14" i="3"/>
  <c r="W14" i="3"/>
  <c r="U14" i="3"/>
  <c r="S14" i="3"/>
  <c r="R14" i="3"/>
  <c r="P14" i="3"/>
  <c r="N14" i="3"/>
  <c r="M14" i="3"/>
  <c r="K14" i="3"/>
  <c r="I14" i="3"/>
  <c r="H14" i="3"/>
  <c r="F14" i="3"/>
  <c r="D14" i="3"/>
  <c r="AC13" i="3"/>
  <c r="AB13" i="3"/>
  <c r="Z13" i="3"/>
  <c r="X13" i="3"/>
  <c r="W13" i="3"/>
  <c r="U13" i="3"/>
  <c r="S13" i="3"/>
  <c r="R13" i="3"/>
  <c r="P13" i="3"/>
  <c r="N13" i="3"/>
  <c r="M13" i="3"/>
  <c r="K13" i="3"/>
  <c r="I13" i="3"/>
  <c r="H13" i="3"/>
  <c r="F13" i="3"/>
  <c r="D13" i="3"/>
  <c r="AC12" i="3"/>
  <c r="AB12" i="3"/>
  <c r="Z12" i="3"/>
  <c r="X12" i="3"/>
  <c r="W12" i="3"/>
  <c r="U12" i="3"/>
  <c r="S12" i="3"/>
  <c r="R12" i="3"/>
  <c r="P12" i="3"/>
  <c r="N12" i="3"/>
  <c r="M12" i="3"/>
  <c r="K12" i="3"/>
  <c r="I12" i="3"/>
  <c r="H12" i="3"/>
  <c r="F12" i="3"/>
  <c r="D12" i="3"/>
  <c r="AC11" i="3"/>
  <c r="AB11" i="3"/>
  <c r="Z11" i="3"/>
  <c r="X11" i="3"/>
  <c r="W11" i="3"/>
  <c r="U11" i="3"/>
  <c r="S11" i="3"/>
  <c r="R11" i="3"/>
  <c r="P11" i="3"/>
  <c r="N11" i="3"/>
  <c r="M11" i="3"/>
  <c r="K11" i="3"/>
  <c r="I11" i="3"/>
  <c r="H11" i="3"/>
  <c r="F11" i="3"/>
  <c r="D11" i="3"/>
  <c r="AC10" i="3"/>
  <c r="AB10" i="3"/>
  <c r="Z10" i="3"/>
  <c r="X10" i="3"/>
  <c r="W10" i="3"/>
  <c r="U10" i="3"/>
  <c r="S10" i="3"/>
  <c r="R10" i="3"/>
  <c r="P10" i="3"/>
  <c r="N10" i="3"/>
  <c r="M10" i="3"/>
  <c r="K10" i="3"/>
  <c r="I10" i="3"/>
  <c r="H10" i="3"/>
  <c r="F10" i="3"/>
  <c r="D10" i="3"/>
  <c r="AC9" i="3"/>
  <c r="AB9" i="3"/>
  <c r="Z9" i="3"/>
  <c r="X9" i="3"/>
  <c r="W9" i="3"/>
  <c r="U9" i="3"/>
  <c r="S9" i="3"/>
  <c r="R9" i="3"/>
  <c r="P9" i="3"/>
  <c r="N9" i="3"/>
  <c r="M9" i="3"/>
  <c r="K9" i="3"/>
  <c r="I9" i="3"/>
  <c r="H9" i="3"/>
  <c r="F9" i="3"/>
  <c r="D9" i="3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7" i="7"/>
  <c r="J7" i="9"/>
  <c r="H7" i="9"/>
  <c r="F7" i="9"/>
  <c r="D7" i="9"/>
  <c r="C9" i="9" l="1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8" i="9"/>
  <c r="I17" i="8"/>
  <c r="I23" i="8"/>
  <c r="I28" i="8"/>
  <c r="I32" i="8"/>
  <c r="I38" i="8"/>
  <c r="I39" i="8"/>
  <c r="I40" i="8"/>
  <c r="I44" i="8"/>
  <c r="I18" i="8"/>
  <c r="I19" i="8"/>
  <c r="I20" i="8"/>
  <c r="I21" i="8"/>
  <c r="I22" i="8"/>
  <c r="I24" i="8"/>
  <c r="I25" i="8"/>
  <c r="I26" i="8"/>
  <c r="I27" i="8"/>
  <c r="I29" i="8"/>
  <c r="I30" i="8"/>
  <c r="I31" i="8"/>
  <c r="I33" i="8"/>
  <c r="I34" i="8"/>
  <c r="I35" i="8"/>
  <c r="I36" i="8"/>
  <c r="I37" i="8"/>
  <c r="I41" i="8"/>
  <c r="I42" i="8"/>
  <c r="I43" i="8"/>
  <c r="I45" i="8"/>
  <c r="I46" i="8"/>
  <c r="I47" i="8"/>
  <c r="I16" i="8"/>
  <c r="I15" i="8"/>
  <c r="I14" i="8"/>
  <c r="I13" i="8"/>
  <c r="I12" i="8"/>
  <c r="I11" i="8"/>
  <c r="I10" i="8"/>
  <c r="I9" i="8"/>
  <c r="I8" i="8"/>
  <c r="I7" i="8"/>
  <c r="H8" i="9" l="1"/>
  <c r="F8" i="9"/>
  <c r="D8" i="9"/>
  <c r="J8" i="9"/>
  <c r="H44" i="9"/>
  <c r="F44" i="9"/>
  <c r="J44" i="9"/>
  <c r="D44" i="9"/>
  <c r="H40" i="9"/>
  <c r="F40" i="9"/>
  <c r="D40" i="9"/>
  <c r="J40" i="9"/>
  <c r="H36" i="9"/>
  <c r="F36" i="9"/>
  <c r="J36" i="9"/>
  <c r="D36" i="9"/>
  <c r="H32" i="9"/>
  <c r="F32" i="9"/>
  <c r="D32" i="9"/>
  <c r="J32" i="9"/>
  <c r="H28" i="9"/>
  <c r="F28" i="9"/>
  <c r="J28" i="9"/>
  <c r="D28" i="9"/>
  <c r="H24" i="9"/>
  <c r="F24" i="9"/>
  <c r="D24" i="9"/>
  <c r="J24" i="9"/>
  <c r="H20" i="9"/>
  <c r="F20" i="9"/>
  <c r="J20" i="9"/>
  <c r="D20" i="9"/>
  <c r="H16" i="9"/>
  <c r="F16" i="9"/>
  <c r="J16" i="9"/>
  <c r="D16" i="9"/>
  <c r="H12" i="9"/>
  <c r="F12" i="9"/>
  <c r="J12" i="9"/>
  <c r="D12" i="9"/>
  <c r="F47" i="9"/>
  <c r="D47" i="9"/>
  <c r="J47" i="9"/>
  <c r="H47" i="9"/>
  <c r="F43" i="9"/>
  <c r="D43" i="9"/>
  <c r="H43" i="9"/>
  <c r="J43" i="9"/>
  <c r="F39" i="9"/>
  <c r="D39" i="9"/>
  <c r="J39" i="9"/>
  <c r="H39" i="9"/>
  <c r="F35" i="9"/>
  <c r="D35" i="9"/>
  <c r="H35" i="9"/>
  <c r="J35" i="9"/>
  <c r="F31" i="9"/>
  <c r="D31" i="9"/>
  <c r="J31" i="9"/>
  <c r="H31" i="9"/>
  <c r="F27" i="9"/>
  <c r="D27" i="9"/>
  <c r="J27" i="9"/>
  <c r="H27" i="9"/>
  <c r="F23" i="9"/>
  <c r="D23" i="9"/>
  <c r="J23" i="9"/>
  <c r="H23" i="9"/>
  <c r="F19" i="9"/>
  <c r="D19" i="9"/>
  <c r="J19" i="9"/>
  <c r="H19" i="9"/>
  <c r="F15" i="9"/>
  <c r="D15" i="9"/>
  <c r="J15" i="9"/>
  <c r="H15" i="9"/>
  <c r="F11" i="9"/>
  <c r="D11" i="9"/>
  <c r="J11" i="9"/>
  <c r="H11" i="9"/>
  <c r="D46" i="9"/>
  <c r="J46" i="9"/>
  <c r="F46" i="9"/>
  <c r="H46" i="9"/>
  <c r="D42" i="9"/>
  <c r="J42" i="9"/>
  <c r="H42" i="9"/>
  <c r="F42" i="9"/>
  <c r="D38" i="9"/>
  <c r="J38" i="9"/>
  <c r="F38" i="9"/>
  <c r="H38" i="9"/>
  <c r="D34" i="9"/>
  <c r="J34" i="9"/>
  <c r="H34" i="9"/>
  <c r="F34" i="9"/>
  <c r="D30" i="9"/>
  <c r="J30" i="9"/>
  <c r="F30" i="9"/>
  <c r="H30" i="9"/>
  <c r="D26" i="9"/>
  <c r="J26" i="9"/>
  <c r="H26" i="9"/>
  <c r="F26" i="9"/>
  <c r="D22" i="9"/>
  <c r="J22" i="9"/>
  <c r="F22" i="9"/>
  <c r="H22" i="9"/>
  <c r="D18" i="9"/>
  <c r="J18" i="9"/>
  <c r="H18" i="9"/>
  <c r="F18" i="9"/>
  <c r="D14" i="9"/>
  <c r="J14" i="9"/>
  <c r="F14" i="9"/>
  <c r="H14" i="9"/>
  <c r="D10" i="9"/>
  <c r="J10" i="9"/>
  <c r="H10" i="9"/>
  <c r="F10" i="9"/>
  <c r="J45" i="9"/>
  <c r="H45" i="9"/>
  <c r="D45" i="9"/>
  <c r="F45" i="9"/>
  <c r="J41" i="9"/>
  <c r="H41" i="9"/>
  <c r="F41" i="9"/>
  <c r="D41" i="9"/>
  <c r="J37" i="9"/>
  <c r="H37" i="9"/>
  <c r="D37" i="9"/>
  <c r="F37" i="9"/>
  <c r="J33" i="9"/>
  <c r="H33" i="9"/>
  <c r="F33" i="9"/>
  <c r="D33" i="9"/>
  <c r="J29" i="9"/>
  <c r="H29" i="9"/>
  <c r="D29" i="9"/>
  <c r="F29" i="9"/>
  <c r="J25" i="9"/>
  <c r="H25" i="9"/>
  <c r="F25" i="9"/>
  <c r="D25" i="9"/>
  <c r="J21" i="9"/>
  <c r="H21" i="9"/>
  <c r="D21" i="9"/>
  <c r="F21" i="9"/>
  <c r="J17" i="9"/>
  <c r="H17" i="9"/>
  <c r="F17" i="9"/>
  <c r="D17" i="9"/>
  <c r="J13" i="9"/>
  <c r="H13" i="9"/>
  <c r="D13" i="9"/>
  <c r="F13" i="9"/>
  <c r="J9" i="9"/>
  <c r="H9" i="9"/>
  <c r="F9" i="9"/>
  <c r="D9" i="9"/>
  <c r="P17" i="8"/>
  <c r="P9" i="8"/>
  <c r="P10" i="8"/>
  <c r="P11" i="8"/>
  <c r="P12" i="8"/>
  <c r="P13" i="8"/>
  <c r="P14" i="8"/>
  <c r="P15" i="8"/>
  <c r="P16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8" i="8"/>
  <c r="P7" i="8"/>
  <c r="C7" i="5" l="1"/>
  <c r="D8" i="5" l="1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7" i="5"/>
  <c r="D7" i="5"/>
  <c r="F6" i="5"/>
  <c r="D6" i="5"/>
  <c r="G8" i="11" l="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8" i="11"/>
  <c r="M8" i="11" l="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7" i="11"/>
  <c r="G7" i="11"/>
  <c r="F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7" i="11"/>
</calcChain>
</file>

<file path=xl/sharedStrings.xml><?xml version="1.0" encoding="utf-8"?>
<sst xmlns="http://schemas.openxmlformats.org/spreadsheetml/2006/main" count="594" uniqueCount="204">
  <si>
    <t>TOTAL EMPLOYED CIVILIAN PERSONS 16 YEARS AND OVER BY OCCUPATION</t>
  </si>
  <si>
    <t>Geographic Area</t>
  </si>
  <si>
    <t>Total</t>
  </si>
  <si>
    <t>Male</t>
  </si>
  <si>
    <t>Female</t>
  </si>
  <si>
    <t>Managerial/Professional</t>
  </si>
  <si>
    <t>Technical/Sales and Admin.</t>
  </si>
  <si>
    <t>Service</t>
  </si>
  <si>
    <t>Farming, Forestry and Fishing</t>
  </si>
  <si>
    <t>Precision, Prod., Craft, and Repair</t>
  </si>
  <si>
    <t>Dauphin County</t>
  </si>
  <si>
    <t>Berrysburg Borough</t>
  </si>
  <si>
    <t>Conewago Township</t>
  </si>
  <si>
    <t>Dauphin Borough</t>
  </si>
  <si>
    <t>Derry Township</t>
  </si>
  <si>
    <t>East Hanover Township</t>
  </si>
  <si>
    <t>Elizabethville Borough</t>
  </si>
  <si>
    <t>Gratz Borough</t>
  </si>
  <si>
    <t>Halifax Borough</t>
  </si>
  <si>
    <t>Halifax Township</t>
  </si>
  <si>
    <t>Harrisburg City</t>
  </si>
  <si>
    <t>Highspire Borough</t>
  </si>
  <si>
    <t>Hummelstown Borough</t>
  </si>
  <si>
    <t>Jackson Township</t>
  </si>
  <si>
    <t>Jefferson Township</t>
  </si>
  <si>
    <t>Londonderry Township</t>
  </si>
  <si>
    <t>Lower Paxton Township</t>
  </si>
  <si>
    <t>Lower Swatara Township</t>
  </si>
  <si>
    <t>Lykens Borough</t>
  </si>
  <si>
    <t>Lykens Township</t>
  </si>
  <si>
    <t>Middle Paxton Township</t>
  </si>
  <si>
    <t>Middletown Borough</t>
  </si>
  <si>
    <t>Mifflin Township</t>
  </si>
  <si>
    <t>Millersburg Borough</t>
  </si>
  <si>
    <t>Paxtang Borough</t>
  </si>
  <si>
    <t>Penbrook Borough</t>
  </si>
  <si>
    <t>Pillow Borough</t>
  </si>
  <si>
    <t>Reed Township</t>
  </si>
  <si>
    <t>Royalton Borough</t>
  </si>
  <si>
    <t>Rush Township</t>
  </si>
  <si>
    <t>South Hanover Township</t>
  </si>
  <si>
    <t>Steelton Township</t>
  </si>
  <si>
    <t>Susquehanna Township</t>
  </si>
  <si>
    <t>Swatara Township</t>
  </si>
  <si>
    <t>Upper Paxton Township</t>
  </si>
  <si>
    <t>Washington Township</t>
  </si>
  <si>
    <t>Wayne Township</t>
  </si>
  <si>
    <t>West Hanover Township</t>
  </si>
  <si>
    <t>Wiconisco Township</t>
  </si>
  <si>
    <t>Williams Township</t>
  </si>
  <si>
    <t>Williamstown Borough</t>
  </si>
  <si>
    <t>Source:  U.S. Census Bureau</t>
  </si>
  <si>
    <t>EMPLOYED CIVILIAN PERSONS 16 YEARS &amp; OVER BY INDUSTRY</t>
  </si>
  <si>
    <t>Agriculture, Forestry &amp; Fishing</t>
  </si>
  <si>
    <t>Mining</t>
  </si>
  <si>
    <t>Construction</t>
  </si>
  <si>
    <t>Manufacturing</t>
  </si>
  <si>
    <t>Transportation</t>
  </si>
  <si>
    <t>Communications &amp; Public Utilities</t>
  </si>
  <si>
    <t>Wholesale Trade</t>
  </si>
  <si>
    <t>Retail Trade</t>
  </si>
  <si>
    <t>Finance, Insurance, Real Estate</t>
  </si>
  <si>
    <t>Business &amp; Repair Services</t>
  </si>
  <si>
    <t>Personal Services</t>
  </si>
  <si>
    <t>Entertainment /Recreation Services</t>
  </si>
  <si>
    <t>Health Services</t>
  </si>
  <si>
    <t>Educational Services</t>
  </si>
  <si>
    <t>Other Professional Services</t>
  </si>
  <si>
    <t>Public Admin.</t>
  </si>
  <si>
    <t xml:space="preserve">*Categories I replaced were: Mining with Information, Communications and Public Utilities with Professional, scientfic and management. </t>
  </si>
  <si>
    <t>#</t>
  </si>
  <si>
    <t>%</t>
  </si>
  <si>
    <t>*Categories I got ride of were: Personal Service and Health Services</t>
  </si>
  <si>
    <t xml:space="preserve">Berrysburg Borough </t>
  </si>
  <si>
    <t>Elizabeethville Borough</t>
  </si>
  <si>
    <t>Steelton Borough</t>
  </si>
  <si>
    <t>http://factfinder.census.gov/faces/tableservices/jsf/pages/productview.xhtml?pid=ACS_14_5YR_DP03&amp;prodType=table</t>
  </si>
  <si>
    <t xml:space="preserve"> Source:  U.S. Census Bureau</t>
  </si>
  <si>
    <t>http://factfinder.census.gov/faces/tableservices/jsf/pages/productview.xhtml?pid=ACS_10_5YR_S2403&amp;prodType=table</t>
  </si>
  <si>
    <t>LABOR FORCE STATISTICS</t>
  </si>
  <si>
    <t>Area</t>
  </si>
  <si>
    <t>Population 16 Years and Over</t>
  </si>
  <si>
    <t>Age 16 &amp; Over in Labor Force</t>
  </si>
  <si>
    <t>Age 16 &amp; Over Not in Labor Force</t>
  </si>
  <si>
    <t>Civilian Labor Force</t>
  </si>
  <si>
    <t>Employed Civilian Labor Force</t>
  </si>
  <si>
    <t>Unemployed Civilian Labor Force</t>
  </si>
  <si>
    <t>Armed Forces</t>
  </si>
  <si>
    <t>DAUPHIN COUNTY</t>
  </si>
  <si>
    <t>Berrysburg Borough.</t>
  </si>
  <si>
    <t>Dauphin Borough.</t>
  </si>
  <si>
    <t>Elizabethville Borough.</t>
  </si>
  <si>
    <t>Gratz Borough.</t>
  </si>
  <si>
    <t>Halifax Borough.</t>
  </si>
  <si>
    <t>Highspire Borough.</t>
  </si>
  <si>
    <t>Hummelstown Borough.</t>
  </si>
  <si>
    <t>Lykens Borough.</t>
  </si>
  <si>
    <t>Middletown Borough.</t>
  </si>
  <si>
    <t>Millersburg Borough.</t>
  </si>
  <si>
    <t>Paxtang Borough.</t>
  </si>
  <si>
    <t>Penbrook Borough.</t>
  </si>
  <si>
    <t>Pillow Borough.</t>
  </si>
  <si>
    <t>Royalton Borough.</t>
  </si>
  <si>
    <t>Steelton Borough.</t>
  </si>
  <si>
    <t>Williamstown Borough.</t>
  </si>
  <si>
    <t>EMPLOYMENT STATUS</t>
  </si>
  <si>
    <t>2000-2010</t>
  </si>
  <si>
    <t>Total Population (16 Years +)</t>
  </si>
  <si>
    <t>Percent Change: 2000-2010</t>
  </si>
  <si>
    <t>Total Population in Labor Force</t>
  </si>
  <si>
    <t>Employed Civilian</t>
  </si>
  <si>
    <t>Unemployed Civilian</t>
  </si>
  <si>
    <t>Not in Labor Force</t>
  </si>
  <si>
    <t>MEAN TRAVEL TIME TO WORK</t>
  </si>
  <si>
    <t>1980 -2010</t>
  </si>
  <si>
    <t>Travel Time to Work</t>
  </si>
  <si>
    <t>(In Minutes)</t>
  </si>
  <si>
    <t>MEANS OF TRANSPORTATION TO WORK</t>
  </si>
  <si>
    <t>(Workers 16 Years and Over)</t>
  </si>
  <si>
    <t>1990-2010</t>
  </si>
  <si>
    <t>Travel Means (% of Usage)</t>
  </si>
  <si>
    <t>Mean Travel Time (Minutes)</t>
  </si>
  <si>
    <t>Car, Truck or Van</t>
  </si>
  <si>
    <t>Drive Alone</t>
  </si>
  <si>
    <t>Carpool</t>
  </si>
  <si>
    <t>Public Transportation</t>
  </si>
  <si>
    <t>Walked</t>
  </si>
  <si>
    <t>Worked at Home</t>
  </si>
  <si>
    <t>Other Means</t>
  </si>
  <si>
    <t>http://factfinder.census.gov/faces/tableservices/jsf/pages/productview.xhtml?pid=ACS_14_5YR_S0801&amp;prodType=table</t>
  </si>
  <si>
    <t>http://factfinder.census.gov/faces/tableservices/jsf/pages/productview.xhtml?pid=ACS_14_5YR_B08124&amp;prodType=table</t>
  </si>
  <si>
    <t>PER CAPITA, MEDIAN HOUSEHOLD, AND MEDIAN FAMILY INCOMES</t>
  </si>
  <si>
    <t xml:space="preserve"> 1960 -2010</t>
  </si>
  <si>
    <t>Per Capita Income ($)</t>
  </si>
  <si>
    <t>Median Household Income ($)</t>
  </si>
  <si>
    <t>Median Family Income ($)</t>
  </si>
  <si>
    <t>1980- 2010 Change</t>
  </si>
  <si>
    <t>1980-2010 Chanage</t>
  </si>
  <si>
    <t>1980 - 2010 Change</t>
  </si>
  <si>
    <t>Dollars</t>
  </si>
  <si>
    <t>Percent</t>
  </si>
  <si>
    <t>Berrysburg Boro.</t>
  </si>
  <si>
    <t>Conewago Twp.</t>
  </si>
  <si>
    <t>Dauphin Boro.</t>
  </si>
  <si>
    <t>Derry Twp.</t>
  </si>
  <si>
    <t>East Hanover Twp.</t>
  </si>
  <si>
    <t>Elizabethville Boro.</t>
  </si>
  <si>
    <t>Gratz Boro.</t>
  </si>
  <si>
    <t>Halifax Boro.</t>
  </si>
  <si>
    <t>Halifax Twp.</t>
  </si>
  <si>
    <t>Highspire Boro.</t>
  </si>
  <si>
    <t>Hummelstown Boro.</t>
  </si>
  <si>
    <t>Jackson Twp.</t>
  </si>
  <si>
    <t>Jefferson Twp.</t>
  </si>
  <si>
    <t>Londonderry Twp.</t>
  </si>
  <si>
    <t>Lower Paxton Twp.</t>
  </si>
  <si>
    <t>Lower Swatara Twp.</t>
  </si>
  <si>
    <t>Lykens Boro.</t>
  </si>
  <si>
    <t>Lykens Twp.</t>
  </si>
  <si>
    <t>Middle Paxton Twp.</t>
  </si>
  <si>
    <t>Middletown Boro.</t>
  </si>
  <si>
    <t>Mifflin Twp.</t>
  </si>
  <si>
    <t>Millersburg Boro.</t>
  </si>
  <si>
    <t>Paxtang Boro.</t>
  </si>
  <si>
    <t>Penbrook Boro.</t>
  </si>
  <si>
    <t>Pillow Boro.</t>
  </si>
  <si>
    <t>Reed Twp.</t>
  </si>
  <si>
    <t>Royalton Boro.</t>
  </si>
  <si>
    <t>Rush Twp.</t>
  </si>
  <si>
    <t>South Hanover Twp.</t>
  </si>
  <si>
    <t>Steelton Boro.</t>
  </si>
  <si>
    <t>Susquehanna Twp.</t>
  </si>
  <si>
    <t>Swatara Twp.</t>
  </si>
  <si>
    <t>Upper Paxton Twp.</t>
  </si>
  <si>
    <t>Washington Twp.</t>
  </si>
  <si>
    <t>Wayne Twp.</t>
  </si>
  <si>
    <t>West Hanover Twp.</t>
  </si>
  <si>
    <t>Wiconisco Twp.</t>
  </si>
  <si>
    <t>Williams Twp.</t>
  </si>
  <si>
    <t>Williamstown Boro.</t>
  </si>
  <si>
    <t>Source: U.S. Census Bureau</t>
  </si>
  <si>
    <t>MEDIAN FAMILY AND HOUSEHOLD INCOME AND PERCENT CHANGE</t>
  </si>
  <si>
    <t>1980 – 2010</t>
  </si>
  <si>
    <t>Median Household Income</t>
  </si>
  <si>
    <t>Median Family Income</t>
  </si>
  <si>
    <t>Change: 1980-2010</t>
  </si>
  <si>
    <t>PERSONS AND FAMILIES BELOW THE POVERTY LEVEL</t>
  </si>
  <si>
    <t>1980 - 2010</t>
  </si>
  <si>
    <t>Person Below</t>
  </si>
  <si>
    <t>Families Below</t>
  </si>
  <si>
    <t>http://factfinder.census.gov/faces/tableservices/jsf/pages/productview.xhtml?pid=ACS_10_5YR_S1702&amp;prodType=table</t>
  </si>
  <si>
    <t>http://factfinder.census.gov/faces/tableservices/jsf/pages/productview.xhtml?pid=ACS_10_SF4_B17001&amp;prodType=table</t>
  </si>
  <si>
    <t>(Possible)</t>
  </si>
  <si>
    <t>http://factfinder.census.gov/faces/tableservices/jsf/pages/productview.xhtml?pid=ACS_10_3YR_S1701&amp;prodType=table</t>
  </si>
  <si>
    <t>Elizabeethville Boro.</t>
  </si>
  <si>
    <t>Source:  U.S. Census Bureau, PA State Data Center</t>
  </si>
  <si>
    <t>AGES OF PERSONS BELOW POVERTY LEVEL</t>
  </si>
  <si>
    <t>Total Population</t>
  </si>
  <si>
    <t>Below Poverty Level</t>
  </si>
  <si>
    <t>Persons Below Poverty Level</t>
  </si>
  <si>
    <t>0 to 17 Total</t>
  </si>
  <si>
    <t>18 to 64 Years</t>
  </si>
  <si>
    <t>65 Years and Over</t>
  </si>
  <si>
    <t>http://factfinder.census.gov/faces/tableservices/jsf/pages/productview.xhtml?pid=ACS_10_5YR_B17001&amp;prodType=table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</si>
</sst>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5" xfId="0" applyBorder="1"/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2" borderId="5" xfId="0" applyFill="1" applyBorder="1"/>
    <xf numFmtId="0" fontId="3" fillId="3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ill="1" applyBorder="1"/>
    <xf numFmtId="0" fontId="0" fillId="0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vertical="center" wrapText="1"/>
    </xf>
    <xf numFmtId="0" fontId="0" fillId="0" borderId="4" xfId="0" applyBorder="1"/>
    <xf numFmtId="3" fontId="0" fillId="0" borderId="5" xfId="0" applyNumberFormat="1" applyBorder="1"/>
    <xf numFmtId="0" fontId="0" fillId="0" borderId="7" xfId="0" applyBorder="1"/>
    <xf numFmtId="0" fontId="1" fillId="3" borderId="4" xfId="0" applyFont="1" applyFill="1" applyBorder="1"/>
    <xf numFmtId="0" fontId="1" fillId="3" borderId="5" xfId="0" applyFont="1" applyFill="1" applyBorder="1"/>
    <xf numFmtId="3" fontId="1" fillId="3" borderId="5" xfId="0" applyNumberFormat="1" applyFont="1" applyFill="1" applyBorder="1"/>
    <xf numFmtId="0" fontId="0" fillId="2" borderId="4" xfId="0" applyFill="1" applyBorder="1"/>
    <xf numFmtId="3" fontId="0" fillId="2" borderId="5" xfId="0" applyNumberFormat="1" applyFill="1" applyBorder="1"/>
    <xf numFmtId="0" fontId="0" fillId="2" borderId="7" xfId="0" applyFill="1" applyBorder="1"/>
    <xf numFmtId="3" fontId="0" fillId="2" borderId="8" xfId="0" applyNumberFormat="1" applyFill="1" applyBorder="1"/>
    <xf numFmtId="0" fontId="1" fillId="3" borderId="1" xfId="0" applyFont="1" applyFill="1" applyBorder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Border="1"/>
    <xf numFmtId="9" fontId="1" fillId="3" borderId="5" xfId="0" applyNumberFormat="1" applyFont="1" applyFill="1" applyBorder="1"/>
    <xf numFmtId="9" fontId="1" fillId="3" borderId="6" xfId="0" applyNumberFormat="1" applyFont="1" applyFill="1" applyBorder="1"/>
    <xf numFmtId="0" fontId="0" fillId="0" borderId="4" xfId="0" applyFill="1" applyBorder="1"/>
    <xf numFmtId="3" fontId="0" fillId="0" borderId="5" xfId="0" applyNumberFormat="1" applyFill="1" applyBorder="1"/>
    <xf numFmtId="3" fontId="1" fillId="3" borderId="6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4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 wrapText="1"/>
    </xf>
    <xf numFmtId="3" fontId="0" fillId="0" borderId="6" xfId="0" applyNumberFormat="1" applyBorder="1"/>
    <xf numFmtId="3" fontId="0" fillId="2" borderId="6" xfId="0" applyNumberFormat="1" applyFill="1" applyBorder="1"/>
    <xf numFmtId="3" fontId="0" fillId="2" borderId="9" xfId="0" applyNumberFormat="1" applyFill="1" applyBorder="1"/>
    <xf numFmtId="0" fontId="5" fillId="0" borderId="0" xfId="0" applyFont="1"/>
    <xf numFmtId="3" fontId="0" fillId="0" borderId="8" xfId="0" applyNumberFormat="1" applyBorder="1"/>
    <xf numFmtId="164" fontId="0" fillId="0" borderId="5" xfId="0" applyNumberFormat="1" applyBorder="1"/>
    <xf numFmtId="164" fontId="0" fillId="2" borderId="5" xfId="0" applyNumberFormat="1" applyFill="1" applyBorder="1"/>
    <xf numFmtId="164" fontId="0" fillId="2" borderId="8" xfId="0" applyNumberFormat="1" applyFill="1" applyBorder="1"/>
    <xf numFmtId="9" fontId="0" fillId="0" borderId="5" xfId="0" applyNumberFormat="1" applyBorder="1"/>
    <xf numFmtId="165" fontId="1" fillId="3" borderId="5" xfId="0" applyNumberFormat="1" applyFont="1" applyFill="1" applyBorder="1"/>
    <xf numFmtId="0" fontId="6" fillId="0" borderId="0" xfId="1"/>
    <xf numFmtId="9" fontId="1" fillId="3" borderId="2" xfId="0" applyNumberFormat="1" applyFont="1" applyFill="1" applyBorder="1"/>
    <xf numFmtId="9" fontId="0" fillId="2" borderId="5" xfId="0" applyNumberFormat="1" applyFill="1" applyBorder="1"/>
    <xf numFmtId="3" fontId="0" fillId="0" borderId="6" xfId="0" applyNumberFormat="1" applyFill="1" applyBorder="1"/>
    <xf numFmtId="164" fontId="1" fillId="3" borderId="6" xfId="0" applyNumberFormat="1" applyFont="1" applyFill="1" applyBorder="1"/>
    <xf numFmtId="164" fontId="0" fillId="0" borderId="6" xfId="0" applyNumberFormat="1" applyBorder="1"/>
    <xf numFmtId="164" fontId="0" fillId="2" borderId="6" xfId="0" applyNumberFormat="1" applyFill="1" applyBorder="1"/>
    <xf numFmtId="164" fontId="0" fillId="2" borderId="9" xfId="0" applyNumberFormat="1" applyFill="1" applyBorder="1"/>
    <xf numFmtId="0" fontId="0" fillId="8" borderId="4" xfId="0" applyFill="1" applyBorder="1"/>
    <xf numFmtId="3" fontId="0" fillId="8" borderId="5" xfId="0" applyNumberFormat="1" applyFill="1" applyBorder="1"/>
    <xf numFmtId="165" fontId="1" fillId="3" borderId="8" xfId="0" applyNumberFormat="1" applyFont="1" applyFill="1" applyBorder="1"/>
    <xf numFmtId="9" fontId="1" fillId="3" borderId="8" xfId="0" applyNumberFormat="1" applyFont="1" applyFill="1" applyBorder="1"/>
    <xf numFmtId="9" fontId="1" fillId="3" borderId="9" xfId="0" applyNumberFormat="1" applyFont="1" applyFill="1" applyBorder="1"/>
    <xf numFmtId="3" fontId="1" fillId="3" borderId="8" xfId="0" applyNumberFormat="1" applyFont="1" applyFill="1" applyBorder="1"/>
    <xf numFmtId="9" fontId="0" fillId="2" borderId="8" xfId="0" applyNumberFormat="1" applyFill="1" applyBorder="1"/>
    <xf numFmtId="164" fontId="1" fillId="9" borderId="6" xfId="0" applyNumberFormat="1" applyFont="1" applyFill="1" applyBorder="1"/>
    <xf numFmtId="164" fontId="1" fillId="9" borderId="9" xfId="0" applyNumberFormat="1" applyFont="1" applyFill="1" applyBorder="1"/>
    <xf numFmtId="164" fontId="1" fillId="9" borderId="5" xfId="0" applyNumberFormat="1" applyFont="1" applyFill="1" applyBorder="1"/>
    <xf numFmtId="164" fontId="1" fillId="9" borderId="8" xfId="0" applyNumberFormat="1" applyFont="1" applyFill="1" applyBorder="1"/>
    <xf numFmtId="0" fontId="3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3" borderId="31" xfId="0" applyFont="1" applyFill="1" applyBorder="1"/>
    <xf numFmtId="164" fontId="1" fillId="3" borderId="5" xfId="0" applyNumberFormat="1" applyFont="1" applyFill="1" applyBorder="1"/>
    <xf numFmtId="164" fontId="1" fillId="3" borderId="30" xfId="0" applyNumberFormat="1" applyFont="1" applyFill="1" applyBorder="1"/>
    <xf numFmtId="0" fontId="0" fillId="0" borderId="31" xfId="0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64" fontId="0" fillId="0" borderId="30" xfId="0" applyNumberFormat="1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3" fontId="0" fillId="2" borderId="5" xfId="0" applyNumberFormat="1" applyFont="1" applyFill="1" applyBorder="1" applyAlignment="1">
      <alignment vertical="center"/>
    </xf>
    <xf numFmtId="164" fontId="0" fillId="2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64" fontId="0" fillId="2" borderId="30" xfId="0" applyNumberFormat="1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3" fontId="0" fillId="2" borderId="8" xfId="0" applyNumberFormat="1" applyFont="1" applyFill="1" applyBorder="1" applyAlignment="1">
      <alignment vertical="center"/>
    </xf>
    <xf numFmtId="164" fontId="1" fillId="3" borderId="8" xfId="0" applyNumberFormat="1" applyFont="1" applyFill="1" applyBorder="1"/>
    <xf numFmtId="164" fontId="0" fillId="2" borderId="8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164" fontId="0" fillId="0" borderId="8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64" fontId="0" fillId="2" borderId="33" xfId="0" applyNumberFormat="1" applyFont="1" applyFill="1" applyBorder="1" applyAlignment="1">
      <alignment vertical="center"/>
    </xf>
    <xf numFmtId="164" fontId="1" fillId="3" borderId="9" xfId="0" applyNumberFormat="1" applyFont="1" applyFill="1" applyBorder="1"/>
    <xf numFmtId="0" fontId="0" fillId="0" borderId="0" xfId="0" applyAlignment="1"/>
    <xf numFmtId="0" fontId="0" fillId="0" borderId="0" xfId="0" applyBorder="1" applyAlignment="1"/>
    <xf numFmtId="0" fontId="1" fillId="0" borderId="0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0" fillId="0" borderId="6" xfId="0" applyBorder="1"/>
    <xf numFmtId="0" fontId="0" fillId="2" borderId="6" xfId="0" applyFill="1" applyBorder="1"/>
    <xf numFmtId="0" fontId="0" fillId="2" borderId="9" xfId="0" applyFill="1" applyBorder="1"/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0" fontId="1" fillId="11" borderId="3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factfinder.census.gov/faces/tableservices/jsf/pages/productview.xhtml?pid=ACS_10_5YR_B17001&amp;prodType=table" TargetMode="External"/><Relationship Id="rId1" Type="http://schemas.openxmlformats.org/officeDocument/2006/relationships/hyperlink" Target="http://factfinder.census.gov/faces/tableservices/jsf/pages/productview.xhtml?pid=ACS_10_SF4_B17001&amp;prodType=tabl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actfinder.census.gov/faces/tableservices/jsf/pages/productview.xhtml?pid=ACS_10_5YR_S2403&amp;prodType=table" TargetMode="External"/><Relationship Id="rId1" Type="http://schemas.openxmlformats.org/officeDocument/2006/relationships/hyperlink" Target="http://factfinder.census.gov/faces/tableservices/jsf/pages/productview.xhtml?pid=ACS_14_5YR_DP03&amp;prodType=tabl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4_5YR_B08124&amp;prodType=tabl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factfinder.census.gov/faces/tableservices/jsf/pages/productview.xhtml?pid=ACS_10_SF4_B17001&amp;prodType=table" TargetMode="External"/><Relationship Id="rId2" Type="http://schemas.openxmlformats.org/officeDocument/2006/relationships/hyperlink" Target="http://factfinder.census.gov/faces/tableservices/jsf/pages/productview.xhtml?pid=ACS_10_3YR_S1701&amp;prodType=table" TargetMode="External"/><Relationship Id="rId1" Type="http://schemas.openxmlformats.org/officeDocument/2006/relationships/hyperlink" Target="http://factfinder.census.gov/faces/tableservices/jsf/pages/productview.xhtml?pid=ACS_10_5YR_S1702&amp;prodType=table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opLeftCell="A4" zoomScaleNormal="100" workbookViewId="0">
      <selection activeCell="D4" sqref="D4:D7"/>
    </sheetView>
  </sheetViews>
  <sheetFormatPr defaultRowHeight="15"/>
  <cols>
    <col min="1" max="1" width="25.28515625" customWidth="1"/>
    <col min="5" max="5" width="12.28515625" customWidth="1"/>
    <col min="6" max="6" width="10.5703125" customWidth="1"/>
    <col min="8" max="8" width="11.42578125" customWidth="1"/>
    <col min="9" max="9" width="10.85546875" customWidth="1"/>
  </cols>
  <sheetData>
    <row r="1" spans="1:16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16">
      <c r="A2" s="129">
        <v>2010</v>
      </c>
      <c r="B2" s="129"/>
      <c r="C2" s="129"/>
      <c r="D2" s="129"/>
      <c r="E2" s="129"/>
      <c r="F2" s="129"/>
      <c r="G2" s="129"/>
      <c r="H2" s="129"/>
      <c r="I2" s="129"/>
    </row>
    <row r="3" spans="1:16" ht="15.75" thickBot="1">
      <c r="A3" s="126"/>
      <c r="B3" s="1"/>
      <c r="C3" s="1"/>
      <c r="D3" s="1"/>
      <c r="E3" s="1"/>
      <c r="F3" s="1"/>
      <c r="G3" s="1"/>
      <c r="H3" s="1"/>
      <c r="I3" s="1"/>
    </row>
    <row r="4" spans="1:16" ht="15" customHeight="1">
      <c r="A4" s="130" t="s">
        <v>1</v>
      </c>
      <c r="B4" s="132" t="s">
        <v>2</v>
      </c>
      <c r="C4" s="132" t="s">
        <v>3</v>
      </c>
      <c r="D4" s="132" t="s">
        <v>4</v>
      </c>
      <c r="E4" s="135" t="s">
        <v>5</v>
      </c>
      <c r="F4" s="135" t="s">
        <v>6</v>
      </c>
      <c r="G4" s="132" t="s">
        <v>7</v>
      </c>
      <c r="H4" s="135" t="s">
        <v>8</v>
      </c>
      <c r="I4" s="135" t="s">
        <v>9</v>
      </c>
      <c r="K4" s="53"/>
    </row>
    <row r="5" spans="1:16" ht="15" customHeight="1">
      <c r="A5" s="131"/>
      <c r="B5" s="133"/>
      <c r="C5" s="133"/>
      <c r="D5" s="133"/>
      <c r="E5" s="136"/>
      <c r="F5" s="136"/>
      <c r="G5" s="133"/>
      <c r="H5" s="136"/>
      <c r="I5" s="136"/>
      <c r="K5" s="53"/>
      <c r="L5" s="53"/>
      <c r="M5" s="53"/>
      <c r="N5" s="53"/>
      <c r="O5" s="53"/>
      <c r="P5" s="53"/>
    </row>
    <row r="6" spans="1:16" ht="15" customHeight="1">
      <c r="A6" s="131"/>
      <c r="B6" s="133"/>
      <c r="C6" s="133"/>
      <c r="D6" s="133"/>
      <c r="E6" s="136"/>
      <c r="F6" s="136"/>
      <c r="G6" s="133"/>
      <c r="H6" s="136"/>
      <c r="I6" s="136"/>
      <c r="K6" s="53"/>
      <c r="L6" s="53"/>
      <c r="M6" s="53"/>
      <c r="N6" s="53"/>
      <c r="O6" s="53"/>
      <c r="P6" s="53"/>
    </row>
    <row r="7" spans="1:16">
      <c r="A7" s="131"/>
      <c r="B7" s="134"/>
      <c r="C7" s="134"/>
      <c r="D7" s="134"/>
      <c r="E7" s="137"/>
      <c r="F7" s="137"/>
      <c r="G7" s="134"/>
      <c r="H7" s="137"/>
      <c r="I7" s="137"/>
      <c r="K7" s="53"/>
      <c r="L7" s="53"/>
      <c r="M7" s="53"/>
      <c r="N7" s="53"/>
      <c r="O7" s="53"/>
      <c r="P7" s="53"/>
    </row>
    <row r="8" spans="1:16">
      <c r="A8" s="13" t="s">
        <v>10</v>
      </c>
      <c r="B8" s="30">
        <v>133638</v>
      </c>
      <c r="C8" s="30">
        <v>68667</v>
      </c>
      <c r="D8" s="30">
        <v>64971</v>
      </c>
      <c r="E8" s="30">
        <v>48083</v>
      </c>
      <c r="F8" s="30">
        <v>36967</v>
      </c>
      <c r="G8" s="30">
        <v>21054</v>
      </c>
      <c r="H8" s="30">
        <v>8045</v>
      </c>
      <c r="I8" s="44">
        <v>16533</v>
      </c>
      <c r="K8" s="53"/>
      <c r="L8" s="53"/>
      <c r="M8" s="53"/>
      <c r="N8" s="53"/>
      <c r="O8" s="53"/>
      <c r="P8" s="53"/>
    </row>
    <row r="9" spans="1:16">
      <c r="A9" s="10" t="s">
        <v>11</v>
      </c>
      <c r="B9" s="26">
        <v>179</v>
      </c>
      <c r="C9" s="26">
        <v>93</v>
      </c>
      <c r="D9" s="26">
        <v>86</v>
      </c>
      <c r="E9" s="26">
        <v>34</v>
      </c>
      <c r="F9" s="26">
        <v>52</v>
      </c>
      <c r="G9" s="26">
        <v>20</v>
      </c>
      <c r="H9" s="26">
        <v>20</v>
      </c>
      <c r="I9" s="50">
        <v>53</v>
      </c>
      <c r="K9" s="53"/>
      <c r="L9" s="53"/>
      <c r="M9" s="53"/>
      <c r="N9" s="53"/>
      <c r="O9" s="53"/>
      <c r="P9" s="53"/>
    </row>
    <row r="10" spans="1:16">
      <c r="A10" s="14" t="s">
        <v>12</v>
      </c>
      <c r="B10" s="32">
        <v>1592</v>
      </c>
      <c r="C10" s="32">
        <v>827</v>
      </c>
      <c r="D10" s="32">
        <v>765</v>
      </c>
      <c r="E10" s="32">
        <v>653</v>
      </c>
      <c r="F10" s="32">
        <v>327</v>
      </c>
      <c r="G10" s="32">
        <v>223</v>
      </c>
      <c r="H10" s="32">
        <v>148</v>
      </c>
      <c r="I10" s="51">
        <v>241</v>
      </c>
      <c r="K10" s="53"/>
      <c r="L10" s="53"/>
      <c r="M10" s="53"/>
      <c r="N10" s="53"/>
      <c r="O10" s="53"/>
      <c r="P10" s="53"/>
    </row>
    <row r="11" spans="1:16">
      <c r="A11" s="10" t="s">
        <v>13</v>
      </c>
      <c r="B11" s="26">
        <v>404</v>
      </c>
      <c r="C11" s="26">
        <v>226</v>
      </c>
      <c r="D11" s="26">
        <v>178</v>
      </c>
      <c r="E11" s="26">
        <v>111</v>
      </c>
      <c r="F11" s="26">
        <v>124</v>
      </c>
      <c r="G11" s="26">
        <v>82</v>
      </c>
      <c r="H11" s="26">
        <v>41</v>
      </c>
      <c r="I11" s="50">
        <v>46</v>
      </c>
    </row>
    <row r="12" spans="1:16">
      <c r="A12" s="14" t="s">
        <v>14</v>
      </c>
      <c r="B12" s="32">
        <v>12176</v>
      </c>
      <c r="C12" s="32">
        <v>6354</v>
      </c>
      <c r="D12" s="32">
        <v>5822</v>
      </c>
      <c r="E12" s="32">
        <v>6117</v>
      </c>
      <c r="F12" s="32">
        <v>2548</v>
      </c>
      <c r="G12" s="32">
        <v>1986</v>
      </c>
      <c r="H12" s="32">
        <v>522</v>
      </c>
      <c r="I12" s="51">
        <v>1003</v>
      </c>
    </row>
    <row r="13" spans="1:16">
      <c r="A13" s="10" t="s">
        <v>15</v>
      </c>
      <c r="B13" s="26">
        <v>2875</v>
      </c>
      <c r="C13" s="26">
        <v>1423</v>
      </c>
      <c r="D13" s="26">
        <v>1452</v>
      </c>
      <c r="E13" s="26">
        <v>746</v>
      </c>
      <c r="F13" s="26">
        <v>784</v>
      </c>
      <c r="G13" s="26">
        <v>578</v>
      </c>
      <c r="H13" s="26">
        <v>170</v>
      </c>
      <c r="I13" s="50">
        <v>597</v>
      </c>
    </row>
    <row r="14" spans="1:16">
      <c r="A14" s="14" t="s">
        <v>16</v>
      </c>
      <c r="B14" s="32">
        <v>709</v>
      </c>
      <c r="C14" s="32">
        <v>326</v>
      </c>
      <c r="D14" s="32">
        <v>383</v>
      </c>
      <c r="E14" s="32">
        <v>121</v>
      </c>
      <c r="F14" s="32">
        <v>232</v>
      </c>
      <c r="G14" s="32">
        <v>94</v>
      </c>
      <c r="H14" s="32">
        <v>64</v>
      </c>
      <c r="I14" s="51">
        <v>198</v>
      </c>
    </row>
    <row r="15" spans="1:16">
      <c r="A15" s="10" t="s">
        <v>17</v>
      </c>
      <c r="B15" s="26">
        <v>302</v>
      </c>
      <c r="C15" s="26">
        <v>189</v>
      </c>
      <c r="D15" s="26">
        <v>113</v>
      </c>
      <c r="E15" s="26">
        <v>71</v>
      </c>
      <c r="F15" s="26">
        <v>77</v>
      </c>
      <c r="G15" s="26">
        <v>26</v>
      </c>
      <c r="H15" s="26">
        <v>18</v>
      </c>
      <c r="I15" s="50">
        <v>110</v>
      </c>
    </row>
    <row r="16" spans="1:16">
      <c r="A16" s="14" t="s">
        <v>18</v>
      </c>
      <c r="B16" s="32">
        <v>307</v>
      </c>
      <c r="C16" s="32">
        <v>138</v>
      </c>
      <c r="D16" s="32">
        <v>169</v>
      </c>
      <c r="E16" s="32">
        <v>79</v>
      </c>
      <c r="F16" s="32">
        <v>85</v>
      </c>
      <c r="G16" s="32">
        <v>74</v>
      </c>
      <c r="H16" s="32">
        <v>18</v>
      </c>
      <c r="I16" s="51">
        <v>51</v>
      </c>
    </row>
    <row r="17" spans="1:9">
      <c r="A17" s="10" t="s">
        <v>19</v>
      </c>
      <c r="B17" s="26">
        <v>1719</v>
      </c>
      <c r="C17" s="26">
        <v>945</v>
      </c>
      <c r="D17" s="26">
        <v>774</v>
      </c>
      <c r="E17" s="26">
        <v>458</v>
      </c>
      <c r="F17" s="26">
        <v>472</v>
      </c>
      <c r="G17" s="26">
        <v>314</v>
      </c>
      <c r="H17" s="26">
        <v>185</v>
      </c>
      <c r="I17" s="50">
        <v>290</v>
      </c>
    </row>
    <row r="18" spans="1:9">
      <c r="A18" s="14" t="s">
        <v>20</v>
      </c>
      <c r="B18" s="32">
        <v>21177</v>
      </c>
      <c r="C18" s="32">
        <v>10211</v>
      </c>
      <c r="D18" s="32">
        <v>10966</v>
      </c>
      <c r="E18" s="32">
        <v>5473</v>
      </c>
      <c r="F18" s="32">
        <v>6062</v>
      </c>
      <c r="G18" s="32">
        <v>4928</v>
      </c>
      <c r="H18" s="32">
        <v>1030</v>
      </c>
      <c r="I18" s="51">
        <v>3684</v>
      </c>
    </row>
    <row r="19" spans="1:9">
      <c r="A19" s="10" t="s">
        <v>21</v>
      </c>
      <c r="B19" s="26">
        <v>1465</v>
      </c>
      <c r="C19" s="26">
        <v>755</v>
      </c>
      <c r="D19" s="26">
        <v>710</v>
      </c>
      <c r="E19" s="26">
        <v>316</v>
      </c>
      <c r="F19" s="26">
        <v>477</v>
      </c>
      <c r="G19" s="26">
        <v>257</v>
      </c>
      <c r="H19" s="26">
        <v>118</v>
      </c>
      <c r="I19" s="50">
        <v>297</v>
      </c>
    </row>
    <row r="20" spans="1:9">
      <c r="A20" s="14" t="s">
        <v>22</v>
      </c>
      <c r="B20" s="32">
        <v>2462</v>
      </c>
      <c r="C20" s="32">
        <v>1299</v>
      </c>
      <c r="D20" s="32">
        <v>1163</v>
      </c>
      <c r="E20" s="32">
        <v>1098</v>
      </c>
      <c r="F20" s="32">
        <v>482</v>
      </c>
      <c r="G20" s="32">
        <v>331</v>
      </c>
      <c r="H20" s="32">
        <v>152</v>
      </c>
      <c r="I20" s="51">
        <v>399</v>
      </c>
    </row>
    <row r="21" spans="1:9">
      <c r="A21" s="10" t="s">
        <v>23</v>
      </c>
      <c r="B21" s="26">
        <v>1008</v>
      </c>
      <c r="C21" s="26">
        <v>558</v>
      </c>
      <c r="D21" s="26">
        <v>450</v>
      </c>
      <c r="E21" s="26">
        <v>237</v>
      </c>
      <c r="F21" s="26">
        <v>280</v>
      </c>
      <c r="G21" s="26">
        <v>129</v>
      </c>
      <c r="H21" s="26">
        <v>168</v>
      </c>
      <c r="I21" s="50">
        <v>194</v>
      </c>
    </row>
    <row r="22" spans="1:9">
      <c r="A22" s="14" t="s">
        <v>24</v>
      </c>
      <c r="B22" s="32">
        <v>179</v>
      </c>
      <c r="C22" s="32">
        <v>108</v>
      </c>
      <c r="D22" s="32">
        <v>71</v>
      </c>
      <c r="E22" s="32">
        <v>47</v>
      </c>
      <c r="F22" s="32">
        <v>44</v>
      </c>
      <c r="G22" s="32">
        <v>25</v>
      </c>
      <c r="H22" s="32">
        <v>29</v>
      </c>
      <c r="I22" s="51">
        <v>34</v>
      </c>
    </row>
    <row r="23" spans="1:9">
      <c r="A23" s="10" t="s">
        <v>25</v>
      </c>
      <c r="B23" s="43">
        <v>2306</v>
      </c>
      <c r="C23" s="26">
        <v>1248</v>
      </c>
      <c r="D23" s="26">
        <v>1058</v>
      </c>
      <c r="E23" s="43">
        <v>533</v>
      </c>
      <c r="F23" s="43">
        <v>757</v>
      </c>
      <c r="G23" s="43">
        <v>336</v>
      </c>
      <c r="H23" s="43">
        <v>283</v>
      </c>
      <c r="I23" s="63">
        <v>397</v>
      </c>
    </row>
    <row r="24" spans="1:9">
      <c r="A24" s="14" t="s">
        <v>26</v>
      </c>
      <c r="B24" s="32">
        <v>26304</v>
      </c>
      <c r="C24" s="32">
        <v>13561</v>
      </c>
      <c r="D24" s="32">
        <v>12743</v>
      </c>
      <c r="E24" s="32">
        <v>11245</v>
      </c>
      <c r="F24" s="32">
        <v>7625</v>
      </c>
      <c r="G24" s="32">
        <v>3463</v>
      </c>
      <c r="H24" s="32">
        <v>1393</v>
      </c>
      <c r="I24" s="51">
        <v>2578</v>
      </c>
    </row>
    <row r="25" spans="1:9">
      <c r="A25" s="10" t="s">
        <v>27</v>
      </c>
      <c r="B25" s="26">
        <v>4691</v>
      </c>
      <c r="C25" s="26">
        <v>2262</v>
      </c>
      <c r="D25" s="26">
        <v>2429</v>
      </c>
      <c r="E25" s="26">
        <v>1797</v>
      </c>
      <c r="F25" s="26">
        <v>1417</v>
      </c>
      <c r="G25" s="26">
        <v>512</v>
      </c>
      <c r="H25" s="26">
        <v>410</v>
      </c>
      <c r="I25" s="50">
        <v>555</v>
      </c>
    </row>
    <row r="26" spans="1:9">
      <c r="A26" s="14" t="s">
        <v>28</v>
      </c>
      <c r="B26" s="32">
        <v>934</v>
      </c>
      <c r="C26" s="32">
        <v>525</v>
      </c>
      <c r="D26" s="32">
        <v>409</v>
      </c>
      <c r="E26" s="32">
        <v>103</v>
      </c>
      <c r="F26" s="32">
        <v>258</v>
      </c>
      <c r="G26" s="32">
        <v>135</v>
      </c>
      <c r="H26" s="32">
        <v>120</v>
      </c>
      <c r="I26" s="51">
        <v>318</v>
      </c>
    </row>
    <row r="27" spans="1:9">
      <c r="A27" s="10" t="s">
        <v>29</v>
      </c>
      <c r="B27" s="26">
        <v>502</v>
      </c>
      <c r="C27" s="26">
        <v>286</v>
      </c>
      <c r="D27" s="26">
        <v>216</v>
      </c>
      <c r="E27" s="26">
        <v>113</v>
      </c>
      <c r="F27" s="26">
        <v>97</v>
      </c>
      <c r="G27" s="26">
        <v>85</v>
      </c>
      <c r="H27" s="26">
        <v>78</v>
      </c>
      <c r="I27" s="50">
        <v>129</v>
      </c>
    </row>
    <row r="28" spans="1:9">
      <c r="A28" s="14" t="s">
        <v>30</v>
      </c>
      <c r="B28" s="32">
        <v>2718</v>
      </c>
      <c r="C28" s="32">
        <v>1431</v>
      </c>
      <c r="D28" s="32">
        <v>1287</v>
      </c>
      <c r="E28" s="32">
        <v>990</v>
      </c>
      <c r="F28" s="32">
        <v>733</v>
      </c>
      <c r="G28" s="32">
        <v>313</v>
      </c>
      <c r="H28" s="32">
        <v>393</v>
      </c>
      <c r="I28" s="51">
        <v>289</v>
      </c>
    </row>
    <row r="29" spans="1:9">
      <c r="A29" s="10" t="s">
        <v>31</v>
      </c>
      <c r="B29" s="26">
        <v>4639</v>
      </c>
      <c r="C29" s="26">
        <v>2449</v>
      </c>
      <c r="D29" s="26">
        <v>2190</v>
      </c>
      <c r="E29" s="26">
        <v>1043</v>
      </c>
      <c r="F29" s="26">
        <v>1501</v>
      </c>
      <c r="G29" s="26">
        <v>1053</v>
      </c>
      <c r="H29" s="26">
        <v>301</v>
      </c>
      <c r="I29" s="50">
        <v>741</v>
      </c>
    </row>
    <row r="30" spans="1:9">
      <c r="A30" s="14" t="s">
        <v>32</v>
      </c>
      <c r="B30" s="32">
        <v>424</v>
      </c>
      <c r="C30" s="32">
        <v>250</v>
      </c>
      <c r="D30" s="32">
        <v>174</v>
      </c>
      <c r="E30" s="32">
        <v>109</v>
      </c>
      <c r="F30" s="32">
        <v>83</v>
      </c>
      <c r="G30" s="32">
        <v>50</v>
      </c>
      <c r="H30" s="32">
        <v>58</v>
      </c>
      <c r="I30" s="51">
        <v>124</v>
      </c>
    </row>
    <row r="31" spans="1:9">
      <c r="A31" s="10" t="s">
        <v>33</v>
      </c>
      <c r="B31" s="26">
        <v>1272</v>
      </c>
      <c r="C31" s="26">
        <v>643</v>
      </c>
      <c r="D31" s="26">
        <v>629</v>
      </c>
      <c r="E31" s="26">
        <v>276</v>
      </c>
      <c r="F31" s="26">
        <v>291</v>
      </c>
      <c r="G31" s="26">
        <v>309</v>
      </c>
      <c r="H31" s="26">
        <v>113</v>
      </c>
      <c r="I31" s="50">
        <v>283</v>
      </c>
    </row>
    <row r="32" spans="1:9">
      <c r="A32" s="14" t="s">
        <v>34</v>
      </c>
      <c r="B32" s="32">
        <v>805</v>
      </c>
      <c r="C32" s="32">
        <v>399</v>
      </c>
      <c r="D32" s="32">
        <v>406</v>
      </c>
      <c r="E32" s="32">
        <v>373</v>
      </c>
      <c r="F32" s="32">
        <v>187</v>
      </c>
      <c r="G32" s="32">
        <v>97</v>
      </c>
      <c r="H32" s="32">
        <v>37</v>
      </c>
      <c r="I32" s="51">
        <v>111</v>
      </c>
    </row>
    <row r="33" spans="1:9">
      <c r="A33" s="10" t="s">
        <v>35</v>
      </c>
      <c r="B33" s="26">
        <v>1599</v>
      </c>
      <c r="C33" s="26">
        <v>777</v>
      </c>
      <c r="D33" s="26">
        <v>822</v>
      </c>
      <c r="E33" s="26">
        <v>493</v>
      </c>
      <c r="F33" s="26">
        <v>554</v>
      </c>
      <c r="G33" s="26">
        <v>151</v>
      </c>
      <c r="H33" s="26">
        <v>174</v>
      </c>
      <c r="I33" s="50">
        <v>227</v>
      </c>
    </row>
    <row r="34" spans="1:9">
      <c r="A34" s="14" t="s">
        <v>36</v>
      </c>
      <c r="B34" s="32">
        <v>121</v>
      </c>
      <c r="C34" s="32">
        <v>71</v>
      </c>
      <c r="D34" s="32">
        <v>50</v>
      </c>
      <c r="E34" s="32">
        <v>29</v>
      </c>
      <c r="F34" s="32">
        <v>22</v>
      </c>
      <c r="G34" s="32">
        <v>9</v>
      </c>
      <c r="H34" s="32">
        <v>27</v>
      </c>
      <c r="I34" s="51">
        <v>34</v>
      </c>
    </row>
    <row r="35" spans="1:9">
      <c r="A35" s="10" t="s">
        <v>37</v>
      </c>
      <c r="B35" s="26">
        <v>120</v>
      </c>
      <c r="C35" s="26">
        <v>75</v>
      </c>
      <c r="D35" s="26">
        <v>45</v>
      </c>
      <c r="E35" s="26">
        <v>50</v>
      </c>
      <c r="F35" s="26">
        <v>31</v>
      </c>
      <c r="G35" s="26">
        <v>5</v>
      </c>
      <c r="H35" s="26">
        <v>13</v>
      </c>
      <c r="I35" s="50">
        <v>21</v>
      </c>
    </row>
    <row r="36" spans="1:9">
      <c r="A36" s="14" t="s">
        <v>38</v>
      </c>
      <c r="B36" s="32">
        <v>629</v>
      </c>
      <c r="C36" s="32">
        <v>321</v>
      </c>
      <c r="D36" s="32">
        <v>308</v>
      </c>
      <c r="E36" s="32">
        <v>176</v>
      </c>
      <c r="F36" s="32">
        <v>179</v>
      </c>
      <c r="G36" s="32">
        <v>93</v>
      </c>
      <c r="H36" s="32">
        <v>73</v>
      </c>
      <c r="I36" s="51">
        <v>108</v>
      </c>
    </row>
    <row r="37" spans="1:9">
      <c r="A37" s="10" t="s">
        <v>39</v>
      </c>
      <c r="B37" s="26">
        <v>91</v>
      </c>
      <c r="C37" s="26">
        <v>51</v>
      </c>
      <c r="D37" s="26">
        <v>40</v>
      </c>
      <c r="E37" s="26">
        <v>21</v>
      </c>
      <c r="F37" s="26">
        <v>26</v>
      </c>
      <c r="G37" s="26">
        <v>11</v>
      </c>
      <c r="H37" s="26">
        <v>14</v>
      </c>
      <c r="I37" s="50">
        <v>19</v>
      </c>
    </row>
    <row r="38" spans="1:9">
      <c r="A38" s="14" t="s">
        <v>40</v>
      </c>
      <c r="B38" s="32">
        <v>3397</v>
      </c>
      <c r="C38" s="32">
        <v>1812</v>
      </c>
      <c r="D38" s="32">
        <v>1585</v>
      </c>
      <c r="E38" s="32">
        <v>1786</v>
      </c>
      <c r="F38" s="32">
        <v>748</v>
      </c>
      <c r="G38" s="32">
        <v>432</v>
      </c>
      <c r="H38" s="32">
        <v>162</v>
      </c>
      <c r="I38" s="51">
        <v>269</v>
      </c>
    </row>
    <row r="39" spans="1:9">
      <c r="A39" s="10" t="s">
        <v>41</v>
      </c>
      <c r="B39" s="43">
        <v>2258</v>
      </c>
      <c r="C39" s="26">
        <v>1216</v>
      </c>
      <c r="D39" s="26">
        <v>1042</v>
      </c>
      <c r="E39" s="43">
        <v>537</v>
      </c>
      <c r="F39" s="43">
        <v>759</v>
      </c>
      <c r="G39" s="43">
        <v>331</v>
      </c>
      <c r="H39" s="43">
        <v>152</v>
      </c>
      <c r="I39" s="63">
        <v>479</v>
      </c>
    </row>
    <row r="40" spans="1:9">
      <c r="A40" s="14" t="s">
        <v>42</v>
      </c>
      <c r="B40" s="32">
        <v>12408</v>
      </c>
      <c r="C40" s="32">
        <v>6043</v>
      </c>
      <c r="D40" s="32">
        <v>6365</v>
      </c>
      <c r="E40" s="32">
        <v>5368</v>
      </c>
      <c r="F40" s="32">
        <v>3926</v>
      </c>
      <c r="G40" s="32">
        <v>1350</v>
      </c>
      <c r="H40" s="32">
        <v>748</v>
      </c>
      <c r="I40" s="51">
        <v>1016</v>
      </c>
    </row>
    <row r="41" spans="1:9">
      <c r="A41" s="10" t="s">
        <v>43</v>
      </c>
      <c r="B41" s="26">
        <v>11684</v>
      </c>
      <c r="C41" s="26">
        <v>6163</v>
      </c>
      <c r="D41" s="26">
        <v>5521</v>
      </c>
      <c r="E41" s="26">
        <v>4002</v>
      </c>
      <c r="F41" s="26">
        <v>3138</v>
      </c>
      <c r="G41" s="26">
        <v>1860</v>
      </c>
      <c r="H41" s="26">
        <v>874</v>
      </c>
      <c r="I41" s="50">
        <v>1810</v>
      </c>
    </row>
    <row r="42" spans="1:9">
      <c r="A42" s="14" t="s">
        <v>44</v>
      </c>
      <c r="B42" s="32">
        <v>2230</v>
      </c>
      <c r="C42" s="32">
        <v>1240</v>
      </c>
      <c r="D42" s="32">
        <v>990</v>
      </c>
      <c r="E42" s="32">
        <v>691</v>
      </c>
      <c r="F42" s="32">
        <v>608</v>
      </c>
      <c r="G42" s="32">
        <v>291</v>
      </c>
      <c r="H42" s="32">
        <v>220</v>
      </c>
      <c r="I42" s="51">
        <v>420</v>
      </c>
    </row>
    <row r="43" spans="1:9">
      <c r="A43" s="10" t="s">
        <v>45</v>
      </c>
      <c r="B43" s="26">
        <v>885</v>
      </c>
      <c r="C43" s="26">
        <v>525</v>
      </c>
      <c r="D43" s="26">
        <v>360</v>
      </c>
      <c r="E43" s="26">
        <v>263</v>
      </c>
      <c r="F43" s="26">
        <v>220</v>
      </c>
      <c r="G43" s="26">
        <v>86</v>
      </c>
      <c r="H43" s="26">
        <v>143</v>
      </c>
      <c r="I43" s="50">
        <v>173</v>
      </c>
    </row>
    <row r="44" spans="1:9">
      <c r="A44" s="14" t="s">
        <v>46</v>
      </c>
      <c r="B44" s="32">
        <v>741</v>
      </c>
      <c r="C44" s="32">
        <v>418</v>
      </c>
      <c r="D44" s="32">
        <v>323</v>
      </c>
      <c r="E44" s="32">
        <v>249</v>
      </c>
      <c r="F44" s="32">
        <v>186</v>
      </c>
      <c r="G44" s="32">
        <v>113</v>
      </c>
      <c r="H44" s="32">
        <v>85</v>
      </c>
      <c r="I44" s="51">
        <v>108</v>
      </c>
    </row>
    <row r="45" spans="1:9">
      <c r="A45" s="10" t="s">
        <v>47</v>
      </c>
      <c r="B45" s="26">
        <v>4718</v>
      </c>
      <c r="C45" s="26">
        <v>2586</v>
      </c>
      <c r="D45" s="26">
        <v>2132</v>
      </c>
      <c r="E45" s="26">
        <v>1922</v>
      </c>
      <c r="F45" s="26">
        <v>1168</v>
      </c>
      <c r="G45" s="26">
        <v>684</v>
      </c>
      <c r="H45" s="26">
        <v>370</v>
      </c>
      <c r="I45" s="50">
        <v>574</v>
      </c>
    </row>
    <row r="46" spans="1:9">
      <c r="A46" s="14" t="s">
        <v>48</v>
      </c>
      <c r="B46" s="32">
        <v>552</v>
      </c>
      <c r="C46" s="32">
        <v>294</v>
      </c>
      <c r="D46" s="32">
        <v>258</v>
      </c>
      <c r="E46" s="32">
        <v>134</v>
      </c>
      <c r="F46" s="32">
        <v>129</v>
      </c>
      <c r="G46" s="32">
        <v>65</v>
      </c>
      <c r="H46" s="32">
        <v>55</v>
      </c>
      <c r="I46" s="51">
        <v>169</v>
      </c>
    </row>
    <row r="47" spans="1:9">
      <c r="A47" s="10" t="s">
        <v>49</v>
      </c>
      <c r="B47" s="26">
        <v>540</v>
      </c>
      <c r="C47" s="26">
        <v>314</v>
      </c>
      <c r="D47" s="26">
        <v>226</v>
      </c>
      <c r="E47" s="26">
        <v>111</v>
      </c>
      <c r="F47" s="26">
        <v>126</v>
      </c>
      <c r="G47" s="26">
        <v>74</v>
      </c>
      <c r="H47" s="26">
        <v>60</v>
      </c>
      <c r="I47" s="50">
        <v>169</v>
      </c>
    </row>
    <row r="48" spans="1:9" ht="15.75" thickBot="1">
      <c r="A48" s="15" t="s">
        <v>50</v>
      </c>
      <c r="B48" s="34">
        <v>516</v>
      </c>
      <c r="C48" s="34">
        <v>255</v>
      </c>
      <c r="D48" s="34">
        <v>261</v>
      </c>
      <c r="E48" s="34">
        <v>108</v>
      </c>
      <c r="F48" s="34">
        <v>152</v>
      </c>
      <c r="G48" s="34">
        <v>79</v>
      </c>
      <c r="H48" s="34">
        <v>67</v>
      </c>
      <c r="I48" s="52">
        <v>110</v>
      </c>
    </row>
    <row r="49" spans="1:9">
      <c r="A49" s="2"/>
      <c r="B49" s="3"/>
      <c r="C49" s="3"/>
      <c r="D49" s="3"/>
      <c r="E49" s="3"/>
      <c r="F49" s="3"/>
      <c r="G49" s="3"/>
      <c r="H49" s="4"/>
      <c r="I49" s="3"/>
    </row>
    <row r="50" spans="1:9">
      <c r="A50" s="5" t="s">
        <v>51</v>
      </c>
      <c r="B50" s="1"/>
      <c r="C50" s="1"/>
      <c r="D50" s="1"/>
      <c r="E50" s="1"/>
      <c r="F50" s="1"/>
      <c r="G50" s="1"/>
      <c r="H50" s="1"/>
      <c r="I50" s="1"/>
    </row>
  </sheetData>
  <sortState xmlns:xlrd2="http://schemas.microsoft.com/office/spreadsheetml/2017/richdata2" ref="A10:A49">
    <sortCondition ref="A10:A49"/>
  </sortState>
  <mergeCells count="11">
    <mergeCell ref="A1:I1"/>
    <mergeCell ref="A2:I2"/>
    <mergeCell ref="A4:A7"/>
    <mergeCell ref="B4:B7"/>
    <mergeCell ref="C4:C7"/>
    <mergeCell ref="I4:I7"/>
    <mergeCell ref="D4:D7"/>
    <mergeCell ref="E4:E7"/>
    <mergeCell ref="F4:F7"/>
    <mergeCell ref="G4:G7"/>
    <mergeCell ref="H4:H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9"/>
  <sheetViews>
    <sheetView topLeftCell="A19" workbookViewId="0">
      <selection activeCell="L20" sqref="L20"/>
    </sheetView>
  </sheetViews>
  <sheetFormatPr defaultRowHeight="15"/>
  <cols>
    <col min="1" max="1" width="25.85546875" customWidth="1"/>
    <col min="2" max="2" width="16.85546875" customWidth="1"/>
    <col min="3" max="3" width="8.42578125" customWidth="1"/>
    <col min="4" max="4" width="8.140625" customWidth="1"/>
    <col min="5" max="5" width="7.42578125" customWidth="1"/>
    <col min="6" max="6" width="8.42578125" customWidth="1"/>
    <col min="7" max="7" width="7.7109375" customWidth="1"/>
    <col min="8" max="8" width="8.28515625" customWidth="1"/>
    <col min="9" max="9" width="7.28515625" customWidth="1"/>
    <col min="10" max="10" width="8.140625" customWidth="1"/>
  </cols>
  <sheetData>
    <row r="1" spans="1:13">
      <c r="A1" s="140" t="s">
        <v>196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3">
      <c r="A2" s="140">
        <v>2010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3" ht="15.75" thickBot="1"/>
    <row r="4" spans="1:13">
      <c r="A4" s="130" t="s">
        <v>1</v>
      </c>
      <c r="B4" s="177" t="s">
        <v>197</v>
      </c>
      <c r="C4" s="177" t="s">
        <v>198</v>
      </c>
      <c r="D4" s="177"/>
      <c r="E4" s="180" t="s">
        <v>199</v>
      </c>
      <c r="F4" s="180"/>
      <c r="G4" s="180"/>
      <c r="H4" s="180"/>
      <c r="I4" s="180"/>
      <c r="J4" s="181"/>
      <c r="M4" s="60" t="s">
        <v>191</v>
      </c>
    </row>
    <row r="5" spans="1:13">
      <c r="A5" s="131"/>
      <c r="B5" s="182"/>
      <c r="C5" s="182"/>
      <c r="D5" s="182"/>
      <c r="E5" s="188" t="s">
        <v>200</v>
      </c>
      <c r="F5" s="188"/>
      <c r="G5" s="188" t="s">
        <v>201</v>
      </c>
      <c r="H5" s="188"/>
      <c r="I5" s="188" t="s">
        <v>202</v>
      </c>
      <c r="J5" s="189"/>
    </row>
    <row r="6" spans="1:13">
      <c r="A6" s="131"/>
      <c r="B6" s="182"/>
      <c r="C6" s="45" t="s">
        <v>70</v>
      </c>
      <c r="D6" s="45" t="s">
        <v>71</v>
      </c>
      <c r="E6" s="45" t="s">
        <v>70</v>
      </c>
      <c r="F6" s="45" t="s">
        <v>71</v>
      </c>
      <c r="G6" s="45" t="s">
        <v>70</v>
      </c>
      <c r="H6" s="45" t="s">
        <v>71</v>
      </c>
      <c r="I6" s="45" t="s">
        <v>70</v>
      </c>
      <c r="J6" s="79" t="s">
        <v>71</v>
      </c>
      <c r="M6" s="60" t="s">
        <v>203</v>
      </c>
    </row>
    <row r="7" spans="1:13" s="8" customFormat="1">
      <c r="A7" s="28" t="s">
        <v>10</v>
      </c>
      <c r="B7" s="30">
        <v>268100</v>
      </c>
      <c r="C7" s="30">
        <v>34060</v>
      </c>
      <c r="D7" s="77">
        <f>C7/B7</f>
        <v>0.12704214845207012</v>
      </c>
      <c r="E7" s="30">
        <v>12875</v>
      </c>
      <c r="F7" s="77">
        <f>E7/C7</f>
        <v>0.37800939518496768</v>
      </c>
      <c r="G7" s="30">
        <v>18546</v>
      </c>
      <c r="H7" s="77">
        <f>G7/C7</f>
        <v>0.5445096887844979</v>
      </c>
      <c r="I7" s="30">
        <v>2639</v>
      </c>
      <c r="J7" s="75">
        <f>I7/C7</f>
        <v>7.748091603053435E-2</v>
      </c>
    </row>
    <row r="8" spans="1:13">
      <c r="A8" s="25" t="s">
        <v>11</v>
      </c>
      <c r="B8" s="26">
        <v>368</v>
      </c>
      <c r="C8" s="30">
        <f>E8+G8+I8</f>
        <v>36</v>
      </c>
      <c r="D8" s="77">
        <f>C8/B8</f>
        <v>9.7826086956521743E-2</v>
      </c>
      <c r="E8" s="30">
        <v>0</v>
      </c>
      <c r="F8" s="77">
        <f>E8/C8</f>
        <v>0</v>
      </c>
      <c r="G8" s="30">
        <v>17</v>
      </c>
      <c r="H8" s="77">
        <f>G8/C8</f>
        <v>0.47222222222222221</v>
      </c>
      <c r="I8" s="30">
        <v>19</v>
      </c>
      <c r="J8" s="75">
        <f>I8/C8</f>
        <v>0.52777777777777779</v>
      </c>
    </row>
    <row r="9" spans="1:13">
      <c r="A9" s="31" t="s">
        <v>12</v>
      </c>
      <c r="B9" s="32">
        <v>2997</v>
      </c>
      <c r="C9" s="30">
        <f t="shared" ref="C9:C47" si="0">E9+G9+I9</f>
        <v>176</v>
      </c>
      <c r="D9" s="77">
        <f t="shared" ref="D9:D47" si="1">C9/B9</f>
        <v>5.8725392058725394E-2</v>
      </c>
      <c r="E9" s="30">
        <v>75</v>
      </c>
      <c r="F9" s="77">
        <f t="shared" ref="F9:F47" si="2">E9/C9</f>
        <v>0.42613636363636365</v>
      </c>
      <c r="G9" s="30">
        <v>89</v>
      </c>
      <c r="H9" s="77">
        <f t="shared" ref="H9:H47" si="3">G9/C9</f>
        <v>0.50568181818181823</v>
      </c>
      <c r="I9" s="30">
        <v>12</v>
      </c>
      <c r="J9" s="75">
        <f t="shared" ref="J9:J47" si="4">I9/C9</f>
        <v>6.8181818181818177E-2</v>
      </c>
    </row>
    <row r="10" spans="1:13">
      <c r="A10" s="25" t="s">
        <v>13</v>
      </c>
      <c r="B10" s="26">
        <v>791</v>
      </c>
      <c r="C10" s="30">
        <f t="shared" si="0"/>
        <v>66</v>
      </c>
      <c r="D10" s="77">
        <f t="shared" si="1"/>
        <v>8.3438685208596708E-2</v>
      </c>
      <c r="E10" s="30">
        <v>23</v>
      </c>
      <c r="F10" s="77">
        <f t="shared" si="2"/>
        <v>0.34848484848484851</v>
      </c>
      <c r="G10" s="30">
        <v>34</v>
      </c>
      <c r="H10" s="77">
        <f t="shared" si="3"/>
        <v>0.51515151515151514</v>
      </c>
      <c r="I10" s="30">
        <v>9</v>
      </c>
      <c r="J10" s="75">
        <f t="shared" si="4"/>
        <v>0.13636363636363635</v>
      </c>
    </row>
    <row r="11" spans="1:13">
      <c r="A11" s="31" t="s">
        <v>14</v>
      </c>
      <c r="B11" s="32">
        <v>24679</v>
      </c>
      <c r="C11" s="30">
        <f t="shared" si="0"/>
        <v>1113</v>
      </c>
      <c r="D11" s="77">
        <f t="shared" si="1"/>
        <v>4.5099072085578833E-2</v>
      </c>
      <c r="E11" s="30">
        <v>247</v>
      </c>
      <c r="F11" s="77">
        <f t="shared" si="2"/>
        <v>0.22192273135669363</v>
      </c>
      <c r="G11" s="30">
        <v>718</v>
      </c>
      <c r="H11" s="77">
        <f t="shared" si="3"/>
        <v>0.6451033243486074</v>
      </c>
      <c r="I11" s="30">
        <v>148</v>
      </c>
      <c r="J11" s="75">
        <f t="shared" si="4"/>
        <v>0.132973944294699</v>
      </c>
    </row>
    <row r="12" spans="1:13">
      <c r="A12" s="25" t="s">
        <v>15</v>
      </c>
      <c r="B12" s="26">
        <v>5718</v>
      </c>
      <c r="C12" s="30">
        <f t="shared" si="0"/>
        <v>468</v>
      </c>
      <c r="D12" s="77">
        <f t="shared" si="1"/>
        <v>8.1846799580272828E-2</v>
      </c>
      <c r="E12" s="30">
        <v>149</v>
      </c>
      <c r="F12" s="77">
        <f t="shared" si="2"/>
        <v>0.31837606837606836</v>
      </c>
      <c r="G12" s="30">
        <v>278</v>
      </c>
      <c r="H12" s="77">
        <f t="shared" si="3"/>
        <v>0.59401709401709402</v>
      </c>
      <c r="I12" s="30">
        <v>41</v>
      </c>
      <c r="J12" s="75">
        <f t="shared" si="4"/>
        <v>8.7606837606837601E-2</v>
      </c>
    </row>
    <row r="13" spans="1:13">
      <c r="A13" s="31" t="s">
        <v>16</v>
      </c>
      <c r="B13" s="32">
        <v>1510</v>
      </c>
      <c r="C13" s="30">
        <f t="shared" si="0"/>
        <v>224</v>
      </c>
      <c r="D13" s="77">
        <f t="shared" si="1"/>
        <v>0.14834437086092717</v>
      </c>
      <c r="E13" s="30">
        <v>116</v>
      </c>
      <c r="F13" s="77">
        <f t="shared" si="2"/>
        <v>0.5178571428571429</v>
      </c>
      <c r="G13" s="30">
        <v>91</v>
      </c>
      <c r="H13" s="77">
        <f t="shared" si="3"/>
        <v>0.40625</v>
      </c>
      <c r="I13" s="30">
        <v>17</v>
      </c>
      <c r="J13" s="75">
        <f t="shared" si="4"/>
        <v>7.5892857142857137E-2</v>
      </c>
    </row>
    <row r="14" spans="1:13">
      <c r="A14" s="25" t="s">
        <v>17</v>
      </c>
      <c r="B14" s="26">
        <v>765</v>
      </c>
      <c r="C14" s="30">
        <f t="shared" si="0"/>
        <v>73</v>
      </c>
      <c r="D14" s="77">
        <f t="shared" si="1"/>
        <v>9.5424836601307184E-2</v>
      </c>
      <c r="E14" s="30">
        <v>21</v>
      </c>
      <c r="F14" s="77">
        <f t="shared" si="2"/>
        <v>0.28767123287671231</v>
      </c>
      <c r="G14" s="30">
        <v>34</v>
      </c>
      <c r="H14" s="77">
        <f t="shared" si="3"/>
        <v>0.46575342465753422</v>
      </c>
      <c r="I14" s="30">
        <v>18</v>
      </c>
      <c r="J14" s="75">
        <f t="shared" si="4"/>
        <v>0.24657534246575341</v>
      </c>
    </row>
    <row r="15" spans="1:13">
      <c r="A15" s="31" t="s">
        <v>18</v>
      </c>
      <c r="B15" s="32">
        <v>841</v>
      </c>
      <c r="C15" s="30">
        <f t="shared" si="0"/>
        <v>155</v>
      </c>
      <c r="D15" s="77">
        <f t="shared" si="1"/>
        <v>0.18430439952437574</v>
      </c>
      <c r="E15" s="30">
        <v>66</v>
      </c>
      <c r="F15" s="77">
        <f t="shared" si="2"/>
        <v>0.4258064516129032</v>
      </c>
      <c r="G15" s="30">
        <v>84</v>
      </c>
      <c r="H15" s="77">
        <f t="shared" si="3"/>
        <v>0.54193548387096779</v>
      </c>
      <c r="I15" s="30">
        <v>5</v>
      </c>
      <c r="J15" s="75">
        <f t="shared" si="4"/>
        <v>3.2258064516129031E-2</v>
      </c>
    </row>
    <row r="16" spans="1:13">
      <c r="A16" s="25" t="s">
        <v>19</v>
      </c>
      <c r="B16" s="26">
        <v>3483</v>
      </c>
      <c r="C16" s="30">
        <f t="shared" si="0"/>
        <v>528</v>
      </c>
      <c r="D16" s="77">
        <f t="shared" si="1"/>
        <v>0.15159345391903531</v>
      </c>
      <c r="E16" s="30">
        <v>220</v>
      </c>
      <c r="F16" s="77">
        <f t="shared" si="2"/>
        <v>0.41666666666666669</v>
      </c>
      <c r="G16" s="30">
        <v>296</v>
      </c>
      <c r="H16" s="77">
        <f t="shared" si="3"/>
        <v>0.56060606060606055</v>
      </c>
      <c r="I16" s="30">
        <v>12</v>
      </c>
      <c r="J16" s="75">
        <f t="shared" si="4"/>
        <v>2.2727272727272728E-2</v>
      </c>
    </row>
    <row r="17" spans="1:10">
      <c r="A17" s="31" t="s">
        <v>20</v>
      </c>
      <c r="B17" s="32">
        <v>49528</v>
      </c>
      <c r="C17" s="30">
        <f t="shared" si="0"/>
        <v>14681</v>
      </c>
      <c r="D17" s="77">
        <f t="shared" si="1"/>
        <v>0.29641818769181072</v>
      </c>
      <c r="E17" s="30">
        <v>6297</v>
      </c>
      <c r="F17" s="77">
        <f t="shared" si="2"/>
        <v>0.42892173557659558</v>
      </c>
      <c r="G17" s="30">
        <v>7422</v>
      </c>
      <c r="H17" s="77">
        <f t="shared" si="3"/>
        <v>0.50555139295688301</v>
      </c>
      <c r="I17" s="30">
        <v>962</v>
      </c>
      <c r="J17" s="75">
        <f t="shared" si="4"/>
        <v>6.552687146652135E-2</v>
      </c>
    </row>
    <row r="18" spans="1:10">
      <c r="A18" s="25" t="s">
        <v>21</v>
      </c>
      <c r="B18" s="26">
        <v>2399</v>
      </c>
      <c r="C18" s="30">
        <f t="shared" si="0"/>
        <v>413</v>
      </c>
      <c r="D18" s="77">
        <f t="shared" si="1"/>
        <v>0.17215506461025426</v>
      </c>
      <c r="E18" s="30">
        <v>42</v>
      </c>
      <c r="F18" s="77">
        <f t="shared" si="2"/>
        <v>0.10169491525423729</v>
      </c>
      <c r="G18" s="30">
        <v>269</v>
      </c>
      <c r="H18" s="77">
        <f t="shared" si="3"/>
        <v>0.65133171912832932</v>
      </c>
      <c r="I18" s="30">
        <v>102</v>
      </c>
      <c r="J18" s="75">
        <f t="shared" si="4"/>
        <v>0.24697336561743341</v>
      </c>
    </row>
    <row r="19" spans="1:10">
      <c r="A19" s="31" t="s">
        <v>22</v>
      </c>
      <c r="B19" s="32">
        <v>4538</v>
      </c>
      <c r="C19" s="30">
        <f t="shared" si="0"/>
        <v>200</v>
      </c>
      <c r="D19" s="77">
        <f t="shared" si="1"/>
        <v>4.4072278536800354E-2</v>
      </c>
      <c r="E19" s="30">
        <v>0</v>
      </c>
      <c r="F19" s="77">
        <f t="shared" si="2"/>
        <v>0</v>
      </c>
      <c r="G19" s="30">
        <v>154</v>
      </c>
      <c r="H19" s="77">
        <f t="shared" si="3"/>
        <v>0.77</v>
      </c>
      <c r="I19" s="30">
        <v>46</v>
      </c>
      <c r="J19" s="75">
        <f t="shared" si="4"/>
        <v>0.23</v>
      </c>
    </row>
    <row r="20" spans="1:10">
      <c r="A20" s="25" t="s">
        <v>23</v>
      </c>
      <c r="B20" s="26">
        <v>1941</v>
      </c>
      <c r="C20" s="30">
        <f t="shared" si="0"/>
        <v>86</v>
      </c>
      <c r="D20" s="77">
        <f t="shared" si="1"/>
        <v>4.4307058217413701E-2</v>
      </c>
      <c r="E20" s="30">
        <v>23</v>
      </c>
      <c r="F20" s="77">
        <f t="shared" si="2"/>
        <v>0.26744186046511625</v>
      </c>
      <c r="G20" s="30">
        <v>52</v>
      </c>
      <c r="H20" s="77">
        <f t="shared" si="3"/>
        <v>0.60465116279069764</v>
      </c>
      <c r="I20" s="30">
        <v>11</v>
      </c>
      <c r="J20" s="75">
        <f t="shared" si="4"/>
        <v>0.12790697674418605</v>
      </c>
    </row>
    <row r="21" spans="1:10">
      <c r="A21" s="31" t="s">
        <v>24</v>
      </c>
      <c r="B21" s="32">
        <v>362</v>
      </c>
      <c r="C21" s="30">
        <f t="shared" si="0"/>
        <v>53</v>
      </c>
      <c r="D21" s="77">
        <f t="shared" si="1"/>
        <v>0.14640883977900551</v>
      </c>
      <c r="E21" s="30">
        <v>15</v>
      </c>
      <c r="F21" s="77">
        <f t="shared" si="2"/>
        <v>0.28301886792452829</v>
      </c>
      <c r="G21" s="30">
        <v>22</v>
      </c>
      <c r="H21" s="77">
        <f t="shared" si="3"/>
        <v>0.41509433962264153</v>
      </c>
      <c r="I21" s="30">
        <v>16</v>
      </c>
      <c r="J21" s="75">
        <f t="shared" si="4"/>
        <v>0.30188679245283018</v>
      </c>
    </row>
    <row r="22" spans="1:10">
      <c r="A22" s="25" t="s">
        <v>25</v>
      </c>
      <c r="B22" s="26">
        <v>5235</v>
      </c>
      <c r="C22" s="30">
        <f t="shared" si="0"/>
        <v>502</v>
      </c>
      <c r="D22" s="77">
        <f t="shared" si="1"/>
        <v>9.5893027698185293E-2</v>
      </c>
      <c r="E22" s="30">
        <v>189</v>
      </c>
      <c r="F22" s="77">
        <f t="shared" si="2"/>
        <v>0.37649402390438247</v>
      </c>
      <c r="G22" s="30">
        <v>288</v>
      </c>
      <c r="H22" s="77">
        <f t="shared" si="3"/>
        <v>0.57370517928286857</v>
      </c>
      <c r="I22" s="30">
        <v>25</v>
      </c>
      <c r="J22" s="75">
        <f t="shared" si="4"/>
        <v>4.9800796812749001E-2</v>
      </c>
    </row>
    <row r="23" spans="1:10">
      <c r="A23" s="31" t="s">
        <v>26</v>
      </c>
      <c r="B23" s="32">
        <v>47360</v>
      </c>
      <c r="C23" s="30">
        <f t="shared" si="0"/>
        <v>2512</v>
      </c>
      <c r="D23" s="77">
        <f t="shared" si="1"/>
        <v>5.304054054054054E-2</v>
      </c>
      <c r="E23" s="30">
        <v>643</v>
      </c>
      <c r="F23" s="77">
        <f t="shared" si="2"/>
        <v>0.25597133757961782</v>
      </c>
      <c r="G23" s="30">
        <v>1665</v>
      </c>
      <c r="H23" s="77">
        <f t="shared" si="3"/>
        <v>0.66281847133757965</v>
      </c>
      <c r="I23" s="30">
        <v>204</v>
      </c>
      <c r="J23" s="75">
        <f t="shared" si="4"/>
        <v>8.1210191082802544E-2</v>
      </c>
    </row>
    <row r="24" spans="1:10">
      <c r="A24" s="25" t="s">
        <v>27</v>
      </c>
      <c r="B24" s="26">
        <v>8268</v>
      </c>
      <c r="C24" s="30">
        <f t="shared" si="0"/>
        <v>340</v>
      </c>
      <c r="D24" s="77">
        <f t="shared" si="1"/>
        <v>4.1122399612965647E-2</v>
      </c>
      <c r="E24" s="30">
        <v>81</v>
      </c>
      <c r="F24" s="77">
        <f t="shared" si="2"/>
        <v>0.23823529411764705</v>
      </c>
      <c r="G24" s="30">
        <v>231</v>
      </c>
      <c r="H24" s="77">
        <f t="shared" si="3"/>
        <v>0.67941176470588238</v>
      </c>
      <c r="I24" s="30">
        <v>28</v>
      </c>
      <c r="J24" s="75">
        <f t="shared" si="4"/>
        <v>8.2352941176470587E-2</v>
      </c>
    </row>
    <row r="25" spans="1:10">
      <c r="A25" s="31" t="s">
        <v>28</v>
      </c>
      <c r="B25" s="32">
        <v>1779</v>
      </c>
      <c r="C25" s="30">
        <f t="shared" si="0"/>
        <v>107</v>
      </c>
      <c r="D25" s="77">
        <f t="shared" si="1"/>
        <v>6.0146149522203485E-2</v>
      </c>
      <c r="E25" s="30">
        <v>17</v>
      </c>
      <c r="F25" s="77">
        <f t="shared" si="2"/>
        <v>0.15887850467289719</v>
      </c>
      <c r="G25" s="30">
        <v>78</v>
      </c>
      <c r="H25" s="77">
        <f t="shared" si="3"/>
        <v>0.7289719626168224</v>
      </c>
      <c r="I25" s="30">
        <v>12</v>
      </c>
      <c r="J25" s="75">
        <f t="shared" si="4"/>
        <v>0.11214953271028037</v>
      </c>
    </row>
    <row r="26" spans="1:10">
      <c r="A26" s="25" t="s">
        <v>29</v>
      </c>
      <c r="B26" s="26">
        <v>1618</v>
      </c>
      <c r="C26" s="30">
        <f t="shared" si="0"/>
        <v>57</v>
      </c>
      <c r="D26" s="77">
        <f t="shared" si="1"/>
        <v>3.5228677379480842E-2</v>
      </c>
      <c r="E26" s="30">
        <v>29</v>
      </c>
      <c r="F26" s="77">
        <f t="shared" si="2"/>
        <v>0.50877192982456143</v>
      </c>
      <c r="G26" s="30">
        <v>18</v>
      </c>
      <c r="H26" s="77">
        <f t="shared" si="3"/>
        <v>0.31578947368421051</v>
      </c>
      <c r="I26" s="30">
        <v>10</v>
      </c>
      <c r="J26" s="75">
        <f t="shared" si="4"/>
        <v>0.17543859649122806</v>
      </c>
    </row>
    <row r="27" spans="1:10">
      <c r="A27" s="31" t="s">
        <v>30</v>
      </c>
      <c r="B27" s="32">
        <v>4976</v>
      </c>
      <c r="C27" s="30">
        <f t="shared" si="0"/>
        <v>173</v>
      </c>
      <c r="D27" s="77">
        <f t="shared" si="1"/>
        <v>3.4766881028938906E-2</v>
      </c>
      <c r="E27" s="30">
        <v>0</v>
      </c>
      <c r="F27" s="77">
        <f t="shared" si="2"/>
        <v>0</v>
      </c>
      <c r="G27" s="30">
        <v>131</v>
      </c>
      <c r="H27" s="77">
        <f t="shared" si="3"/>
        <v>0.75722543352601157</v>
      </c>
      <c r="I27" s="30">
        <v>42</v>
      </c>
      <c r="J27" s="75">
        <f t="shared" si="4"/>
        <v>0.24277456647398843</v>
      </c>
    </row>
    <row r="28" spans="1:10">
      <c r="A28" s="25" t="s">
        <v>31</v>
      </c>
      <c r="B28" s="26">
        <v>8901</v>
      </c>
      <c r="C28" s="30">
        <f t="shared" si="0"/>
        <v>1102</v>
      </c>
      <c r="D28" s="77">
        <f t="shared" si="1"/>
        <v>0.1238063138973149</v>
      </c>
      <c r="E28" s="30">
        <v>413</v>
      </c>
      <c r="F28" s="77">
        <f t="shared" si="2"/>
        <v>0.37477313974591653</v>
      </c>
      <c r="G28" s="30">
        <v>649</v>
      </c>
      <c r="H28" s="77">
        <f t="shared" si="3"/>
        <v>0.58892921960072597</v>
      </c>
      <c r="I28" s="30">
        <v>40</v>
      </c>
      <c r="J28" s="75">
        <f t="shared" si="4"/>
        <v>3.6297640653357534E-2</v>
      </c>
    </row>
    <row r="29" spans="1:10">
      <c r="A29" s="31" t="s">
        <v>32</v>
      </c>
      <c r="B29" s="32">
        <v>784</v>
      </c>
      <c r="C29" s="30">
        <f t="shared" si="0"/>
        <v>115</v>
      </c>
      <c r="D29" s="77">
        <f t="shared" si="1"/>
        <v>0.14668367346938777</v>
      </c>
      <c r="E29" s="30">
        <v>75</v>
      </c>
      <c r="F29" s="77">
        <f t="shared" si="2"/>
        <v>0.65217391304347827</v>
      </c>
      <c r="G29" s="30">
        <v>37</v>
      </c>
      <c r="H29" s="77">
        <f t="shared" si="3"/>
        <v>0.32173913043478258</v>
      </c>
      <c r="I29" s="30">
        <v>3</v>
      </c>
      <c r="J29" s="75">
        <f t="shared" si="4"/>
        <v>2.6086956521739129E-2</v>
      </c>
    </row>
    <row r="30" spans="1:10">
      <c r="A30" s="25" t="s">
        <v>33</v>
      </c>
      <c r="B30" s="26">
        <v>2557</v>
      </c>
      <c r="C30" s="30">
        <f t="shared" si="0"/>
        <v>167</v>
      </c>
      <c r="D30" s="77">
        <f t="shared" si="1"/>
        <v>6.5310911224090731E-2</v>
      </c>
      <c r="E30" s="30">
        <v>36</v>
      </c>
      <c r="F30" s="77">
        <f t="shared" si="2"/>
        <v>0.21556886227544911</v>
      </c>
      <c r="G30" s="30">
        <v>95</v>
      </c>
      <c r="H30" s="77">
        <f t="shared" si="3"/>
        <v>0.56886227544910184</v>
      </c>
      <c r="I30" s="30">
        <v>36</v>
      </c>
      <c r="J30" s="75">
        <f t="shared" si="4"/>
        <v>0.21556886227544911</v>
      </c>
    </row>
    <row r="31" spans="1:10">
      <c r="A31" s="31" t="s">
        <v>34</v>
      </c>
      <c r="B31" s="32">
        <v>1561</v>
      </c>
      <c r="C31" s="30">
        <f t="shared" si="0"/>
        <v>108</v>
      </c>
      <c r="D31" s="77">
        <f t="shared" si="1"/>
        <v>6.9186418962203719E-2</v>
      </c>
      <c r="E31" s="30">
        <v>52</v>
      </c>
      <c r="F31" s="77">
        <f t="shared" si="2"/>
        <v>0.48148148148148145</v>
      </c>
      <c r="G31" s="30">
        <v>41</v>
      </c>
      <c r="H31" s="77">
        <f t="shared" si="3"/>
        <v>0.37962962962962965</v>
      </c>
      <c r="I31" s="30">
        <v>15</v>
      </c>
      <c r="J31" s="75">
        <f t="shared" si="4"/>
        <v>0.1388888888888889</v>
      </c>
    </row>
    <row r="32" spans="1:10">
      <c r="A32" s="25" t="s">
        <v>35</v>
      </c>
      <c r="B32" s="26">
        <v>3008</v>
      </c>
      <c r="C32" s="30">
        <f t="shared" si="0"/>
        <v>396</v>
      </c>
      <c r="D32" s="77">
        <f t="shared" si="1"/>
        <v>0.13164893617021275</v>
      </c>
      <c r="E32" s="30">
        <v>154</v>
      </c>
      <c r="F32" s="77">
        <f t="shared" si="2"/>
        <v>0.3888888888888889</v>
      </c>
      <c r="G32" s="30">
        <v>232</v>
      </c>
      <c r="H32" s="77">
        <f t="shared" si="3"/>
        <v>0.58585858585858586</v>
      </c>
      <c r="I32" s="30">
        <v>10</v>
      </c>
      <c r="J32" s="75">
        <f t="shared" si="4"/>
        <v>2.5252525252525252E-2</v>
      </c>
    </row>
    <row r="33" spans="1:10">
      <c r="A33" s="31" t="s">
        <v>36</v>
      </c>
      <c r="B33" s="32">
        <v>298</v>
      </c>
      <c r="C33" s="30">
        <f t="shared" si="0"/>
        <v>8</v>
      </c>
      <c r="D33" s="77">
        <f t="shared" si="1"/>
        <v>2.6845637583892617E-2</v>
      </c>
      <c r="E33" s="30">
        <v>0</v>
      </c>
      <c r="F33" s="77">
        <f t="shared" si="2"/>
        <v>0</v>
      </c>
      <c r="G33" s="30">
        <v>0</v>
      </c>
      <c r="H33" s="77">
        <f t="shared" si="3"/>
        <v>0</v>
      </c>
      <c r="I33" s="30">
        <v>8</v>
      </c>
      <c r="J33" s="75">
        <f t="shared" si="4"/>
        <v>1</v>
      </c>
    </row>
    <row r="34" spans="1:10">
      <c r="A34" s="25" t="s">
        <v>37</v>
      </c>
      <c r="B34" s="26">
        <v>239</v>
      </c>
      <c r="C34" s="30">
        <f t="shared" si="0"/>
        <v>15</v>
      </c>
      <c r="D34" s="77">
        <f t="shared" si="1"/>
        <v>6.2761506276150625E-2</v>
      </c>
      <c r="E34" s="30">
        <v>0</v>
      </c>
      <c r="F34" s="77">
        <f t="shared" si="2"/>
        <v>0</v>
      </c>
      <c r="G34" s="30">
        <v>15</v>
      </c>
      <c r="H34" s="77">
        <f t="shared" si="3"/>
        <v>1</v>
      </c>
      <c r="I34" s="30">
        <v>0</v>
      </c>
      <c r="J34" s="75">
        <f t="shared" si="4"/>
        <v>0</v>
      </c>
    </row>
    <row r="35" spans="1:10">
      <c r="A35" s="31" t="s">
        <v>38</v>
      </c>
      <c r="B35" s="32">
        <v>907</v>
      </c>
      <c r="C35" s="30">
        <f t="shared" si="0"/>
        <v>152</v>
      </c>
      <c r="D35" s="77">
        <f t="shared" si="1"/>
        <v>0.16758544652701213</v>
      </c>
      <c r="E35" s="30">
        <v>65</v>
      </c>
      <c r="F35" s="77">
        <f t="shared" si="2"/>
        <v>0.42763157894736842</v>
      </c>
      <c r="G35" s="30">
        <v>79</v>
      </c>
      <c r="H35" s="77">
        <f t="shared" si="3"/>
        <v>0.51973684210526316</v>
      </c>
      <c r="I35" s="30">
        <v>8</v>
      </c>
      <c r="J35" s="75">
        <f t="shared" si="4"/>
        <v>5.2631578947368418E-2</v>
      </c>
    </row>
    <row r="36" spans="1:10">
      <c r="A36" s="25" t="s">
        <v>39</v>
      </c>
      <c r="B36" s="26">
        <v>231</v>
      </c>
      <c r="C36" s="30">
        <f t="shared" si="0"/>
        <v>13</v>
      </c>
      <c r="D36" s="77">
        <f t="shared" si="1"/>
        <v>5.627705627705628E-2</v>
      </c>
      <c r="E36" s="30">
        <v>6</v>
      </c>
      <c r="F36" s="77">
        <f t="shared" si="2"/>
        <v>0.46153846153846156</v>
      </c>
      <c r="G36" s="30">
        <v>7</v>
      </c>
      <c r="H36" s="77">
        <f t="shared" si="3"/>
        <v>0.53846153846153844</v>
      </c>
      <c r="I36" s="30">
        <v>0</v>
      </c>
      <c r="J36" s="75">
        <f t="shared" si="4"/>
        <v>0</v>
      </c>
    </row>
    <row r="37" spans="1:10">
      <c r="A37" s="31" t="s">
        <v>40</v>
      </c>
      <c r="B37" s="32">
        <v>6248</v>
      </c>
      <c r="C37" s="30">
        <f t="shared" si="0"/>
        <v>105</v>
      </c>
      <c r="D37" s="77">
        <f t="shared" si="1"/>
        <v>1.6805377720870679E-2</v>
      </c>
      <c r="E37" s="30">
        <v>19</v>
      </c>
      <c r="F37" s="77">
        <f t="shared" si="2"/>
        <v>0.18095238095238095</v>
      </c>
      <c r="G37" s="30">
        <v>58</v>
      </c>
      <c r="H37" s="77">
        <f t="shared" si="3"/>
        <v>0.55238095238095242</v>
      </c>
      <c r="I37" s="30">
        <v>28</v>
      </c>
      <c r="J37" s="75">
        <f t="shared" si="4"/>
        <v>0.26666666666666666</v>
      </c>
    </row>
    <row r="38" spans="1:10">
      <c r="A38" s="42" t="s">
        <v>75</v>
      </c>
      <c r="B38" s="43">
        <v>5990</v>
      </c>
      <c r="C38" s="30">
        <f t="shared" si="0"/>
        <v>1430</v>
      </c>
      <c r="D38" s="77">
        <f t="shared" si="1"/>
        <v>0.23873121869782971</v>
      </c>
      <c r="E38" s="30">
        <v>787</v>
      </c>
      <c r="F38" s="77">
        <f t="shared" si="2"/>
        <v>0.55034965034965033</v>
      </c>
      <c r="G38" s="30">
        <v>600</v>
      </c>
      <c r="H38" s="77">
        <f t="shared" si="3"/>
        <v>0.41958041958041958</v>
      </c>
      <c r="I38" s="30">
        <v>43</v>
      </c>
      <c r="J38" s="75">
        <f t="shared" si="4"/>
        <v>3.006993006993007E-2</v>
      </c>
    </row>
    <row r="39" spans="1:10">
      <c r="A39" s="42" t="s">
        <v>42</v>
      </c>
      <c r="B39" s="43">
        <v>24036</v>
      </c>
      <c r="C39" s="30">
        <f t="shared" si="0"/>
        <v>1271</v>
      </c>
      <c r="D39" s="77">
        <f t="shared" si="1"/>
        <v>5.2879014811116655E-2</v>
      </c>
      <c r="E39" s="30">
        <v>183</v>
      </c>
      <c r="F39" s="77">
        <f t="shared" si="2"/>
        <v>0.14398111723052714</v>
      </c>
      <c r="G39" s="30">
        <v>730</v>
      </c>
      <c r="H39" s="77">
        <f t="shared" si="3"/>
        <v>0.57435090479937057</v>
      </c>
      <c r="I39" s="30">
        <v>358</v>
      </c>
      <c r="J39" s="75">
        <f t="shared" si="4"/>
        <v>0.28166797797010229</v>
      </c>
    </row>
    <row r="40" spans="1:10">
      <c r="A40" s="25" t="s">
        <v>43</v>
      </c>
      <c r="B40" s="26">
        <v>23362</v>
      </c>
      <c r="C40" s="30">
        <f t="shared" si="0"/>
        <v>2120</v>
      </c>
      <c r="D40" s="77">
        <f t="shared" si="1"/>
        <v>9.0745655337727937E-2</v>
      </c>
      <c r="E40" s="30">
        <v>787</v>
      </c>
      <c r="F40" s="77">
        <f t="shared" si="2"/>
        <v>0.37122641509433962</v>
      </c>
      <c r="G40" s="30">
        <v>1189</v>
      </c>
      <c r="H40" s="77">
        <f t="shared" si="3"/>
        <v>0.5608490566037736</v>
      </c>
      <c r="I40" s="30">
        <v>144</v>
      </c>
      <c r="J40" s="75">
        <f t="shared" si="4"/>
        <v>6.7924528301886791E-2</v>
      </c>
    </row>
    <row r="41" spans="1:10">
      <c r="A41" s="31" t="s">
        <v>44</v>
      </c>
      <c r="B41" s="32">
        <v>4161</v>
      </c>
      <c r="C41" s="30">
        <f t="shared" si="0"/>
        <v>286</v>
      </c>
      <c r="D41" s="77">
        <f t="shared" si="1"/>
        <v>6.8733477529440035E-2</v>
      </c>
      <c r="E41" s="30">
        <v>101</v>
      </c>
      <c r="F41" s="77">
        <f t="shared" si="2"/>
        <v>0.35314685314685312</v>
      </c>
      <c r="G41" s="30">
        <v>146</v>
      </c>
      <c r="H41" s="77">
        <f t="shared" si="3"/>
        <v>0.51048951048951052</v>
      </c>
      <c r="I41" s="30">
        <v>39</v>
      </c>
      <c r="J41" s="75">
        <f t="shared" si="4"/>
        <v>0.13636363636363635</v>
      </c>
    </row>
    <row r="42" spans="1:10">
      <c r="A42" s="25" t="s">
        <v>45</v>
      </c>
      <c r="B42" s="26">
        <v>2268</v>
      </c>
      <c r="C42" s="30">
        <f t="shared" si="0"/>
        <v>169</v>
      </c>
      <c r="D42" s="77">
        <f t="shared" si="1"/>
        <v>7.4514991181657844E-2</v>
      </c>
      <c r="E42" s="30">
        <v>62</v>
      </c>
      <c r="F42" s="77">
        <f t="shared" si="2"/>
        <v>0.36686390532544377</v>
      </c>
      <c r="G42" s="30">
        <v>81</v>
      </c>
      <c r="H42" s="77">
        <f t="shared" si="3"/>
        <v>0.47928994082840237</v>
      </c>
      <c r="I42" s="30">
        <v>26</v>
      </c>
      <c r="J42" s="75">
        <f t="shared" si="4"/>
        <v>0.15384615384615385</v>
      </c>
    </row>
    <row r="43" spans="1:10">
      <c r="A43" s="31" t="s">
        <v>46</v>
      </c>
      <c r="B43" s="32">
        <v>1341</v>
      </c>
      <c r="C43" s="30">
        <f t="shared" si="0"/>
        <v>34</v>
      </c>
      <c r="D43" s="77">
        <f t="shared" si="1"/>
        <v>2.535421327367636E-2</v>
      </c>
      <c r="E43" s="30">
        <v>15</v>
      </c>
      <c r="F43" s="77">
        <f t="shared" si="2"/>
        <v>0.44117647058823528</v>
      </c>
      <c r="G43" s="30">
        <v>16</v>
      </c>
      <c r="H43" s="77">
        <f t="shared" si="3"/>
        <v>0.47058823529411764</v>
      </c>
      <c r="I43" s="30">
        <v>3</v>
      </c>
      <c r="J43" s="75">
        <f t="shared" si="4"/>
        <v>8.8235294117647065E-2</v>
      </c>
    </row>
    <row r="44" spans="1:10">
      <c r="A44" s="25" t="s">
        <v>47</v>
      </c>
      <c r="B44" s="26">
        <v>9343</v>
      </c>
      <c r="C44" s="30">
        <f t="shared" si="0"/>
        <v>505</v>
      </c>
      <c r="D44" s="77">
        <f t="shared" si="1"/>
        <v>5.4051161297227868E-2</v>
      </c>
      <c r="E44" s="30">
        <v>254</v>
      </c>
      <c r="F44" s="77">
        <f t="shared" si="2"/>
        <v>0.50297029702970297</v>
      </c>
      <c r="G44" s="30">
        <v>179</v>
      </c>
      <c r="H44" s="77">
        <f t="shared" si="3"/>
        <v>0.35445544554455444</v>
      </c>
      <c r="I44" s="30">
        <v>72</v>
      </c>
      <c r="J44" s="75">
        <f t="shared" si="4"/>
        <v>0.14257425742574256</v>
      </c>
    </row>
    <row r="45" spans="1:10">
      <c r="A45" s="31" t="s">
        <v>48</v>
      </c>
      <c r="B45" s="32">
        <v>1210</v>
      </c>
      <c r="C45" s="30">
        <f t="shared" si="0"/>
        <v>171</v>
      </c>
      <c r="D45" s="77">
        <f t="shared" si="1"/>
        <v>0.14132231404958678</v>
      </c>
      <c r="E45" s="30">
        <v>66</v>
      </c>
      <c r="F45" s="77">
        <f t="shared" si="2"/>
        <v>0.38596491228070173</v>
      </c>
      <c r="G45" s="30">
        <v>83</v>
      </c>
      <c r="H45" s="77">
        <f t="shared" si="3"/>
        <v>0.4853801169590643</v>
      </c>
      <c r="I45" s="30">
        <v>22</v>
      </c>
      <c r="J45" s="75">
        <f t="shared" si="4"/>
        <v>0.12865497076023391</v>
      </c>
    </row>
    <row r="46" spans="1:10">
      <c r="A46" s="25" t="s">
        <v>49</v>
      </c>
      <c r="B46" s="26">
        <v>1112</v>
      </c>
      <c r="C46" s="30">
        <f t="shared" si="0"/>
        <v>274</v>
      </c>
      <c r="D46" s="77">
        <f t="shared" si="1"/>
        <v>0.24640287769784172</v>
      </c>
      <c r="E46" s="30">
        <v>114</v>
      </c>
      <c r="F46" s="77">
        <f t="shared" si="2"/>
        <v>0.41605839416058393</v>
      </c>
      <c r="G46" s="30">
        <v>143</v>
      </c>
      <c r="H46" s="77">
        <f t="shared" si="3"/>
        <v>0.52189781021897808</v>
      </c>
      <c r="I46" s="30">
        <v>17</v>
      </c>
      <c r="J46" s="75">
        <f t="shared" si="4"/>
        <v>6.2043795620437957E-2</v>
      </c>
    </row>
    <row r="47" spans="1:10" ht="15.75" thickBot="1">
      <c r="A47" s="33" t="s">
        <v>50</v>
      </c>
      <c r="B47" s="34">
        <v>1387</v>
      </c>
      <c r="C47" s="73">
        <f t="shared" si="0"/>
        <v>153</v>
      </c>
      <c r="D47" s="78">
        <f t="shared" si="1"/>
        <v>0.110310021629416</v>
      </c>
      <c r="E47" s="73">
        <v>34</v>
      </c>
      <c r="F47" s="78">
        <f t="shared" si="2"/>
        <v>0.22222222222222221</v>
      </c>
      <c r="G47" s="73">
        <v>102</v>
      </c>
      <c r="H47" s="78">
        <f t="shared" si="3"/>
        <v>0.66666666666666663</v>
      </c>
      <c r="I47" s="73">
        <v>17</v>
      </c>
      <c r="J47" s="76">
        <f t="shared" si="4"/>
        <v>0.1111111111111111</v>
      </c>
    </row>
    <row r="48" spans="1:10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">
      <c r="A49" t="s">
        <v>51</v>
      </c>
    </row>
  </sheetData>
  <sortState xmlns:xlrd2="http://schemas.microsoft.com/office/spreadsheetml/2017/richdata2" ref="A9:A48">
    <sortCondition ref="A9:A48"/>
  </sortState>
  <mergeCells count="9">
    <mergeCell ref="A1:J1"/>
    <mergeCell ref="A2:J2"/>
    <mergeCell ref="A4:A6"/>
    <mergeCell ref="B4:B6"/>
    <mergeCell ref="C4:D5"/>
    <mergeCell ref="E4:J4"/>
    <mergeCell ref="E5:F5"/>
    <mergeCell ref="G5:H5"/>
    <mergeCell ref="I5:J5"/>
  </mergeCells>
  <hyperlinks>
    <hyperlink ref="M4" r:id="rId1" xr:uid="{00000000-0004-0000-0900-000000000000}"/>
    <hyperlink ref="M6" r:id="rId2" xr:uid="{00000000-0004-0000-09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50"/>
  <sheetViews>
    <sheetView topLeftCell="A22" workbookViewId="0">
      <selection activeCell="A2" sqref="A2:V2"/>
    </sheetView>
  </sheetViews>
  <sheetFormatPr defaultRowHeight="15"/>
  <cols>
    <col min="1" max="1" width="24.7109375" customWidth="1"/>
    <col min="4" max="4" width="7.28515625" customWidth="1"/>
    <col min="6" max="6" width="7.7109375" customWidth="1"/>
    <col min="7" max="7" width="13.5703125" customWidth="1"/>
    <col min="8" max="8" width="9.140625" customWidth="1"/>
    <col min="9" max="9" width="12.140625" customWidth="1"/>
    <col min="10" max="10" width="13.7109375" customWidth="1"/>
    <col min="11" max="11" width="14.5703125" customWidth="1"/>
    <col min="12" max="12" width="16.28515625" customWidth="1"/>
    <col min="13" max="13" width="10.85546875" customWidth="1"/>
    <col min="15" max="15" width="12.7109375" customWidth="1"/>
    <col min="16" max="16" width="11.140625" customWidth="1"/>
    <col min="18" max="18" width="14.42578125" customWidth="1"/>
    <col min="20" max="20" width="11.7109375" customWidth="1"/>
    <col min="21" max="21" width="12.5703125" customWidth="1"/>
    <col min="25" max="25" width="31" customWidth="1"/>
  </cols>
  <sheetData>
    <row r="1" spans="1:147">
      <c r="A1" s="140" t="s">
        <v>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</row>
    <row r="2" spans="1:147">
      <c r="A2" s="140">
        <v>2010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147" ht="15.75" thickBot="1"/>
    <row r="4" spans="1:147" s="7" customFormat="1" ht="45" customHeight="1">
      <c r="A4" s="138" t="s">
        <v>1</v>
      </c>
      <c r="B4" s="135" t="s">
        <v>2</v>
      </c>
      <c r="C4" s="144" t="s">
        <v>3</v>
      </c>
      <c r="D4" s="145"/>
      <c r="E4" s="144" t="s">
        <v>4</v>
      </c>
      <c r="F4" s="145"/>
      <c r="G4" s="135" t="s">
        <v>53</v>
      </c>
      <c r="H4" s="135" t="s">
        <v>54</v>
      </c>
      <c r="I4" s="135" t="s">
        <v>55</v>
      </c>
      <c r="J4" s="135" t="s">
        <v>56</v>
      </c>
      <c r="K4" s="135" t="s">
        <v>57</v>
      </c>
      <c r="L4" s="135" t="s">
        <v>58</v>
      </c>
      <c r="M4" s="135" t="s">
        <v>59</v>
      </c>
      <c r="N4" s="135" t="s">
        <v>60</v>
      </c>
      <c r="O4" s="135" t="s">
        <v>61</v>
      </c>
      <c r="P4" s="135" t="s">
        <v>62</v>
      </c>
      <c r="Q4" s="135" t="s">
        <v>63</v>
      </c>
      <c r="R4" s="135" t="s">
        <v>64</v>
      </c>
      <c r="S4" s="135" t="s">
        <v>65</v>
      </c>
      <c r="T4" s="135" t="s">
        <v>66</v>
      </c>
      <c r="U4" s="135" t="s">
        <v>67</v>
      </c>
      <c r="V4" s="142" t="s">
        <v>68</v>
      </c>
      <c r="Y4" s="7" t="s">
        <v>69</v>
      </c>
    </row>
    <row r="5" spans="1:147" ht="15.75" thickBot="1">
      <c r="A5" s="139"/>
      <c r="B5" s="136"/>
      <c r="C5" s="128" t="s">
        <v>70</v>
      </c>
      <c r="D5" s="128" t="s">
        <v>71</v>
      </c>
      <c r="E5" s="128" t="s">
        <v>70</v>
      </c>
      <c r="F5" s="128" t="s">
        <v>71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3"/>
      <c r="Y5" t="s">
        <v>72</v>
      </c>
    </row>
    <row r="6" spans="1:147" s="8" customFormat="1">
      <c r="A6" s="35" t="s">
        <v>10</v>
      </c>
      <c r="B6" s="30">
        <v>210573</v>
      </c>
      <c r="C6" s="30">
        <v>101802</v>
      </c>
      <c r="D6" s="61">
        <f>C6/B6</f>
        <v>0.48345229445370491</v>
      </c>
      <c r="E6" s="30">
        <v>112016</v>
      </c>
      <c r="F6" s="61">
        <f>E6/B6</f>
        <v>0.53195803830500588</v>
      </c>
      <c r="G6" s="117">
        <v>736</v>
      </c>
      <c r="H6" s="117">
        <v>74</v>
      </c>
      <c r="I6" s="117">
        <v>6976</v>
      </c>
      <c r="J6" s="117">
        <v>12293</v>
      </c>
      <c r="K6" s="117">
        <v>8124</v>
      </c>
      <c r="L6" s="117">
        <v>1034</v>
      </c>
      <c r="M6" s="117">
        <v>4686</v>
      </c>
      <c r="N6" s="117">
        <v>15117</v>
      </c>
      <c r="O6" s="117">
        <v>11083</v>
      </c>
      <c r="P6" s="117">
        <v>12549</v>
      </c>
      <c r="Q6" s="117">
        <v>8290</v>
      </c>
      <c r="R6" s="117">
        <v>2764</v>
      </c>
      <c r="S6" s="117">
        <v>17342</v>
      </c>
      <c r="T6" s="117">
        <v>10066</v>
      </c>
      <c r="U6" s="117">
        <v>5986</v>
      </c>
      <c r="V6" s="118">
        <v>14331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</row>
    <row r="7" spans="1:147">
      <c r="A7" s="25" t="s">
        <v>73</v>
      </c>
      <c r="B7" s="26">
        <v>315</v>
      </c>
      <c r="C7" s="26">
        <f>B7-E7</f>
        <v>152</v>
      </c>
      <c r="D7" s="58">
        <f>C7/B7</f>
        <v>0.48253968253968255</v>
      </c>
      <c r="E7" s="26">
        <v>163</v>
      </c>
      <c r="F7" s="58">
        <f>E7/B7</f>
        <v>0.51746031746031751</v>
      </c>
      <c r="G7" s="119">
        <v>0</v>
      </c>
      <c r="H7" s="119">
        <v>0</v>
      </c>
      <c r="I7" s="119">
        <v>15</v>
      </c>
      <c r="J7" s="119">
        <v>42</v>
      </c>
      <c r="K7" s="119">
        <v>5</v>
      </c>
      <c r="L7" s="119">
        <v>0</v>
      </c>
      <c r="M7" s="119">
        <v>0</v>
      </c>
      <c r="N7" s="119">
        <v>34</v>
      </c>
      <c r="O7" s="119">
        <v>7</v>
      </c>
      <c r="P7" s="119">
        <v>5</v>
      </c>
      <c r="Q7" s="119">
        <v>15</v>
      </c>
      <c r="R7" s="119">
        <v>2</v>
      </c>
      <c r="S7" s="119">
        <v>18</v>
      </c>
      <c r="T7" s="119">
        <v>20</v>
      </c>
      <c r="U7" s="119">
        <v>0</v>
      </c>
      <c r="V7" s="120">
        <v>16</v>
      </c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</row>
    <row r="8" spans="1:147" s="36" customFormat="1">
      <c r="A8" s="31" t="s">
        <v>12</v>
      </c>
      <c r="B8" s="32">
        <v>2273</v>
      </c>
      <c r="C8" s="32">
        <v>1168</v>
      </c>
      <c r="D8" s="62">
        <f t="shared" ref="D8:D46" si="0">C8/B8</f>
        <v>0.51385833699956007</v>
      </c>
      <c r="E8" s="32">
        <v>1196</v>
      </c>
      <c r="F8" s="62">
        <f t="shared" ref="F8:F46" si="1">E8/B8</f>
        <v>0.52617685877694675</v>
      </c>
      <c r="G8" s="121">
        <v>19</v>
      </c>
      <c r="H8" s="121">
        <v>0</v>
      </c>
      <c r="I8" s="121">
        <v>75</v>
      </c>
      <c r="J8" s="121">
        <v>216</v>
      </c>
      <c r="K8" s="121">
        <v>65</v>
      </c>
      <c r="L8" s="121">
        <v>23</v>
      </c>
      <c r="M8" s="121">
        <v>63</v>
      </c>
      <c r="N8" s="121">
        <v>151</v>
      </c>
      <c r="O8" s="121">
        <v>26</v>
      </c>
      <c r="P8" s="121">
        <v>132</v>
      </c>
      <c r="Q8" s="121">
        <v>99</v>
      </c>
      <c r="R8" s="121">
        <v>31</v>
      </c>
      <c r="S8" s="121">
        <v>284</v>
      </c>
      <c r="T8" s="121">
        <v>251</v>
      </c>
      <c r="U8" s="121">
        <v>81</v>
      </c>
      <c r="V8" s="122">
        <v>53</v>
      </c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</row>
    <row r="9" spans="1:147">
      <c r="A9" s="25" t="s">
        <v>13</v>
      </c>
      <c r="B9" s="26">
        <v>614</v>
      </c>
      <c r="C9" s="26">
        <v>313</v>
      </c>
      <c r="D9" s="58">
        <f t="shared" si="0"/>
        <v>0.50977198697068404</v>
      </c>
      <c r="E9" s="26">
        <v>329</v>
      </c>
      <c r="F9" s="58">
        <f t="shared" si="1"/>
        <v>0.53583061889250816</v>
      </c>
      <c r="G9" s="119">
        <v>3</v>
      </c>
      <c r="H9" s="119">
        <v>0</v>
      </c>
      <c r="I9" s="119">
        <v>34</v>
      </c>
      <c r="J9" s="119">
        <v>6</v>
      </c>
      <c r="K9" s="119">
        <v>26</v>
      </c>
      <c r="L9" s="119">
        <v>7</v>
      </c>
      <c r="M9" s="119">
        <v>9</v>
      </c>
      <c r="N9" s="119">
        <v>41</v>
      </c>
      <c r="O9" s="119">
        <v>35</v>
      </c>
      <c r="P9" s="119">
        <v>38</v>
      </c>
      <c r="Q9" s="119">
        <v>18</v>
      </c>
      <c r="R9" s="119">
        <v>13</v>
      </c>
      <c r="S9" s="119">
        <v>50</v>
      </c>
      <c r="T9" s="119">
        <v>52</v>
      </c>
      <c r="U9" s="119">
        <v>13</v>
      </c>
      <c r="V9" s="120">
        <v>53</v>
      </c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</row>
    <row r="10" spans="1:147" s="36" customFormat="1">
      <c r="A10" s="31" t="s">
        <v>14</v>
      </c>
      <c r="B10" s="32">
        <v>19050</v>
      </c>
      <c r="C10" s="32">
        <v>8830</v>
      </c>
      <c r="D10" s="62">
        <f t="shared" si="0"/>
        <v>0.46351706036745405</v>
      </c>
      <c r="E10" s="32">
        <v>10072</v>
      </c>
      <c r="F10" s="62">
        <f t="shared" si="1"/>
        <v>0.52871391076115481</v>
      </c>
      <c r="G10" s="121">
        <v>13</v>
      </c>
      <c r="H10" s="121">
        <v>0</v>
      </c>
      <c r="I10" s="121">
        <v>348</v>
      </c>
      <c r="J10" s="121">
        <v>1113</v>
      </c>
      <c r="K10" s="121">
        <v>443</v>
      </c>
      <c r="L10" s="121">
        <v>87</v>
      </c>
      <c r="M10" s="121">
        <v>361</v>
      </c>
      <c r="N10" s="121">
        <v>861</v>
      </c>
      <c r="O10" s="121">
        <v>869</v>
      </c>
      <c r="P10" s="121">
        <v>1252</v>
      </c>
      <c r="Q10" s="121">
        <v>1165</v>
      </c>
      <c r="R10" s="121">
        <v>291</v>
      </c>
      <c r="S10" s="121">
        <v>2586</v>
      </c>
      <c r="T10" s="121">
        <v>1573</v>
      </c>
      <c r="U10" s="121">
        <v>360</v>
      </c>
      <c r="V10" s="122">
        <v>607</v>
      </c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</row>
    <row r="11" spans="1:147">
      <c r="A11" s="25" t="s">
        <v>15</v>
      </c>
      <c r="B11" s="26">
        <v>4303</v>
      </c>
      <c r="C11" s="26">
        <v>2302</v>
      </c>
      <c r="D11" s="58">
        <f t="shared" si="0"/>
        <v>0.53497559841970721</v>
      </c>
      <c r="E11" s="26">
        <v>2245</v>
      </c>
      <c r="F11" s="58">
        <f t="shared" si="1"/>
        <v>0.52172902626074835</v>
      </c>
      <c r="G11" s="119">
        <v>12</v>
      </c>
      <c r="H11" s="119">
        <v>0</v>
      </c>
      <c r="I11" s="119">
        <v>184</v>
      </c>
      <c r="J11" s="119">
        <v>232</v>
      </c>
      <c r="K11" s="119">
        <v>430</v>
      </c>
      <c r="L11" s="119">
        <v>0</v>
      </c>
      <c r="M11" s="119">
        <v>83</v>
      </c>
      <c r="N11" s="119">
        <v>405</v>
      </c>
      <c r="O11" s="119">
        <v>148</v>
      </c>
      <c r="P11" s="119">
        <v>161</v>
      </c>
      <c r="Q11" s="119">
        <v>194</v>
      </c>
      <c r="R11" s="119">
        <v>125</v>
      </c>
      <c r="S11" s="119">
        <v>383</v>
      </c>
      <c r="T11" s="119">
        <v>197</v>
      </c>
      <c r="U11" s="119">
        <v>144</v>
      </c>
      <c r="V11" s="120">
        <v>151</v>
      </c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</row>
    <row r="12" spans="1:147" s="36" customFormat="1">
      <c r="A12" s="31" t="s">
        <v>74</v>
      </c>
      <c r="B12" s="32">
        <v>1251</v>
      </c>
      <c r="C12" s="32">
        <v>583</v>
      </c>
      <c r="D12" s="62">
        <f t="shared" si="0"/>
        <v>0.46602717825739409</v>
      </c>
      <c r="E12" s="32">
        <v>616</v>
      </c>
      <c r="F12" s="62">
        <f t="shared" si="1"/>
        <v>0.4924060751398881</v>
      </c>
      <c r="G12" s="121">
        <v>14</v>
      </c>
      <c r="H12" s="121">
        <v>0</v>
      </c>
      <c r="I12" s="121">
        <v>43</v>
      </c>
      <c r="J12" s="121">
        <v>204</v>
      </c>
      <c r="K12" s="121">
        <v>37</v>
      </c>
      <c r="L12" s="121">
        <v>3</v>
      </c>
      <c r="M12" s="121">
        <v>28</v>
      </c>
      <c r="N12" s="121">
        <v>79</v>
      </c>
      <c r="O12" s="121">
        <v>43</v>
      </c>
      <c r="P12" s="121">
        <v>18</v>
      </c>
      <c r="Q12" s="121">
        <v>10</v>
      </c>
      <c r="R12" s="121">
        <v>4</v>
      </c>
      <c r="S12" s="121">
        <v>85</v>
      </c>
      <c r="T12" s="121">
        <v>36</v>
      </c>
      <c r="U12" s="121">
        <v>17</v>
      </c>
      <c r="V12" s="122">
        <v>66</v>
      </c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</row>
    <row r="13" spans="1:147">
      <c r="A13" s="25" t="s">
        <v>17</v>
      </c>
      <c r="B13" s="26">
        <v>575</v>
      </c>
      <c r="C13" s="26">
        <v>298</v>
      </c>
      <c r="D13" s="58">
        <f t="shared" si="0"/>
        <v>0.51826086956521744</v>
      </c>
      <c r="E13" s="26">
        <v>314</v>
      </c>
      <c r="F13" s="58">
        <f t="shared" si="1"/>
        <v>0.54608695652173911</v>
      </c>
      <c r="G13" s="119">
        <v>19</v>
      </c>
      <c r="H13" s="119">
        <v>0</v>
      </c>
      <c r="I13" s="119">
        <v>16</v>
      </c>
      <c r="J13" s="119">
        <v>129</v>
      </c>
      <c r="K13" s="119">
        <v>8</v>
      </c>
      <c r="L13" s="119">
        <v>0</v>
      </c>
      <c r="M13" s="119">
        <v>6</v>
      </c>
      <c r="N13" s="119">
        <v>29</v>
      </c>
      <c r="O13" s="119">
        <v>17</v>
      </c>
      <c r="P13" s="119">
        <v>6</v>
      </c>
      <c r="Q13" s="119">
        <v>6</v>
      </c>
      <c r="R13" s="119">
        <v>3</v>
      </c>
      <c r="S13" s="119">
        <v>28</v>
      </c>
      <c r="T13" s="119">
        <v>7</v>
      </c>
      <c r="U13" s="119">
        <v>0</v>
      </c>
      <c r="V13" s="120">
        <v>28</v>
      </c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</row>
    <row r="14" spans="1:147" s="36" customFormat="1">
      <c r="A14" s="31" t="s">
        <v>18</v>
      </c>
      <c r="B14" s="32">
        <v>527</v>
      </c>
      <c r="C14" s="32">
        <v>304</v>
      </c>
      <c r="D14" s="62">
        <f t="shared" si="0"/>
        <v>0.57685009487666039</v>
      </c>
      <c r="E14" s="32">
        <v>344</v>
      </c>
      <c r="F14" s="62">
        <f t="shared" si="1"/>
        <v>0.65275142314990509</v>
      </c>
      <c r="G14" s="121">
        <v>0</v>
      </c>
      <c r="H14" s="121">
        <v>0</v>
      </c>
      <c r="I14" s="121">
        <v>18</v>
      </c>
      <c r="J14" s="121">
        <v>15</v>
      </c>
      <c r="K14" s="121">
        <v>38</v>
      </c>
      <c r="L14" s="121">
        <v>3</v>
      </c>
      <c r="M14" s="121">
        <v>30</v>
      </c>
      <c r="N14" s="121">
        <v>20</v>
      </c>
      <c r="O14" s="121">
        <v>24</v>
      </c>
      <c r="P14" s="121">
        <v>16</v>
      </c>
      <c r="Q14" s="121">
        <v>60</v>
      </c>
      <c r="R14" s="121">
        <v>6</v>
      </c>
      <c r="S14" s="121">
        <v>10</v>
      </c>
      <c r="T14" s="121">
        <v>4</v>
      </c>
      <c r="U14" s="121">
        <v>24</v>
      </c>
      <c r="V14" s="122">
        <v>39</v>
      </c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</row>
    <row r="15" spans="1:147">
      <c r="A15" s="25" t="s">
        <v>19</v>
      </c>
      <c r="B15" s="26">
        <v>2754</v>
      </c>
      <c r="C15" s="26">
        <v>1397</v>
      </c>
      <c r="D15" s="58">
        <f t="shared" si="0"/>
        <v>0.50726216412490921</v>
      </c>
      <c r="E15" s="26">
        <v>1410</v>
      </c>
      <c r="F15" s="58">
        <f t="shared" si="1"/>
        <v>0.51198257080610021</v>
      </c>
      <c r="G15" s="119">
        <v>11</v>
      </c>
      <c r="H15" s="119">
        <v>0</v>
      </c>
      <c r="I15" s="119">
        <v>108</v>
      </c>
      <c r="J15" s="119">
        <v>207</v>
      </c>
      <c r="K15" s="119">
        <v>62</v>
      </c>
      <c r="L15" s="119">
        <v>9</v>
      </c>
      <c r="M15" s="119">
        <v>66</v>
      </c>
      <c r="N15" s="119">
        <v>236</v>
      </c>
      <c r="O15" s="119">
        <v>182</v>
      </c>
      <c r="P15" s="119">
        <v>71</v>
      </c>
      <c r="Q15" s="119">
        <v>169</v>
      </c>
      <c r="R15" s="119">
        <v>38</v>
      </c>
      <c r="S15" s="119">
        <v>172</v>
      </c>
      <c r="T15" s="119">
        <v>117</v>
      </c>
      <c r="U15" s="119">
        <v>76</v>
      </c>
      <c r="V15" s="120">
        <v>184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</row>
    <row r="16" spans="1:147" s="36" customFormat="1">
      <c r="A16" s="31" t="s">
        <v>20</v>
      </c>
      <c r="B16" s="32">
        <v>37351</v>
      </c>
      <c r="C16" s="32">
        <v>17766</v>
      </c>
      <c r="D16" s="62">
        <f t="shared" si="0"/>
        <v>0.47564991566490855</v>
      </c>
      <c r="E16" s="32">
        <v>19957</v>
      </c>
      <c r="F16" s="62">
        <f t="shared" si="1"/>
        <v>0.53430965703729483</v>
      </c>
      <c r="G16" s="121">
        <v>90</v>
      </c>
      <c r="H16" s="121">
        <v>0</v>
      </c>
      <c r="I16" s="121">
        <v>727</v>
      </c>
      <c r="J16" s="121">
        <v>1519</v>
      </c>
      <c r="K16" s="121">
        <v>1375</v>
      </c>
      <c r="L16" s="121">
        <v>107</v>
      </c>
      <c r="M16" s="121">
        <v>751</v>
      </c>
      <c r="N16" s="121">
        <v>2067</v>
      </c>
      <c r="O16" s="121">
        <v>1510</v>
      </c>
      <c r="P16" s="121">
        <v>2365</v>
      </c>
      <c r="Q16" s="121">
        <v>1884</v>
      </c>
      <c r="R16" s="121">
        <v>271</v>
      </c>
      <c r="S16" s="121">
        <v>2767</v>
      </c>
      <c r="T16" s="121">
        <v>1134</v>
      </c>
      <c r="U16" s="121">
        <v>971</v>
      </c>
      <c r="V16" s="122">
        <v>3265</v>
      </c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</row>
    <row r="17" spans="1:147">
      <c r="A17" s="25" t="s">
        <v>21</v>
      </c>
      <c r="B17" s="26">
        <v>2274</v>
      </c>
      <c r="C17" s="26">
        <v>996</v>
      </c>
      <c r="D17" s="58">
        <f t="shared" si="0"/>
        <v>0.43799472295514513</v>
      </c>
      <c r="E17" s="26">
        <v>1025</v>
      </c>
      <c r="F17" s="58">
        <f t="shared" si="1"/>
        <v>0.45074758135444154</v>
      </c>
      <c r="G17" s="119">
        <v>0</v>
      </c>
      <c r="H17" s="119">
        <v>0</v>
      </c>
      <c r="I17" s="119">
        <v>120</v>
      </c>
      <c r="J17" s="119">
        <v>107</v>
      </c>
      <c r="K17" s="119">
        <v>129</v>
      </c>
      <c r="L17" s="119">
        <v>0</v>
      </c>
      <c r="M17" s="119">
        <v>102</v>
      </c>
      <c r="N17" s="119">
        <v>174</v>
      </c>
      <c r="O17" s="119">
        <v>107</v>
      </c>
      <c r="P17" s="119">
        <v>117</v>
      </c>
      <c r="Q17" s="119">
        <v>77</v>
      </c>
      <c r="R17" s="119">
        <v>0</v>
      </c>
      <c r="S17" s="119">
        <v>230</v>
      </c>
      <c r="T17" s="119">
        <v>63</v>
      </c>
      <c r="U17" s="119">
        <v>113</v>
      </c>
      <c r="V17" s="120">
        <v>113</v>
      </c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</row>
    <row r="18" spans="1:147" s="36" customFormat="1">
      <c r="A18" s="31" t="s">
        <v>22</v>
      </c>
      <c r="B18" s="32">
        <v>3510</v>
      </c>
      <c r="C18" s="32">
        <v>1700</v>
      </c>
      <c r="D18" s="62">
        <f t="shared" si="0"/>
        <v>0.48433048433048431</v>
      </c>
      <c r="E18" s="32">
        <v>1896</v>
      </c>
      <c r="F18" s="62">
        <f t="shared" si="1"/>
        <v>0.54017094017094014</v>
      </c>
      <c r="G18" s="121">
        <v>0</v>
      </c>
      <c r="H18" s="121">
        <v>0</v>
      </c>
      <c r="I18" s="121">
        <v>179</v>
      </c>
      <c r="J18" s="121">
        <v>246</v>
      </c>
      <c r="K18" s="121">
        <v>170</v>
      </c>
      <c r="L18" s="121">
        <v>34</v>
      </c>
      <c r="M18" s="121">
        <v>110</v>
      </c>
      <c r="N18" s="121">
        <v>59</v>
      </c>
      <c r="O18" s="121">
        <v>129</v>
      </c>
      <c r="P18" s="121">
        <v>188</v>
      </c>
      <c r="Q18" s="121">
        <v>54</v>
      </c>
      <c r="R18" s="121">
        <v>149</v>
      </c>
      <c r="S18" s="121">
        <v>480</v>
      </c>
      <c r="T18" s="121">
        <v>333</v>
      </c>
      <c r="U18" s="121">
        <v>75</v>
      </c>
      <c r="V18" s="122">
        <v>237</v>
      </c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</row>
    <row r="19" spans="1:147">
      <c r="A19" s="25" t="s">
        <v>23</v>
      </c>
      <c r="B19" s="26">
        <v>1553</v>
      </c>
      <c r="C19" s="26">
        <v>794</v>
      </c>
      <c r="D19" s="58">
        <f t="shared" si="0"/>
        <v>0.51126851255634254</v>
      </c>
      <c r="E19" s="26">
        <v>794</v>
      </c>
      <c r="F19" s="58">
        <f t="shared" si="1"/>
        <v>0.51126851255634254</v>
      </c>
      <c r="G19" s="119">
        <v>26</v>
      </c>
      <c r="H19" s="119">
        <v>4</v>
      </c>
      <c r="I19" s="119">
        <v>88</v>
      </c>
      <c r="J19" s="119">
        <v>147</v>
      </c>
      <c r="K19" s="119">
        <v>71</v>
      </c>
      <c r="L19" s="119">
        <v>10</v>
      </c>
      <c r="M19" s="119">
        <v>37</v>
      </c>
      <c r="N19" s="119">
        <v>114</v>
      </c>
      <c r="O19" s="119">
        <v>100</v>
      </c>
      <c r="P19" s="119">
        <v>77</v>
      </c>
      <c r="Q19" s="119">
        <v>33</v>
      </c>
      <c r="R19" s="119">
        <v>19</v>
      </c>
      <c r="S19" s="119">
        <v>79</v>
      </c>
      <c r="T19" s="119">
        <v>58</v>
      </c>
      <c r="U19" s="119">
        <v>46</v>
      </c>
      <c r="V19" s="120">
        <v>95</v>
      </c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</row>
    <row r="20" spans="1:147" s="36" customFormat="1">
      <c r="A20" s="31" t="s">
        <v>24</v>
      </c>
      <c r="B20" s="32">
        <v>322</v>
      </c>
      <c r="C20" s="32">
        <v>151</v>
      </c>
      <c r="D20" s="62">
        <f t="shared" si="0"/>
        <v>0.46894409937888198</v>
      </c>
      <c r="E20" s="32">
        <v>151</v>
      </c>
      <c r="F20" s="62">
        <f t="shared" si="1"/>
        <v>0.46894409937888198</v>
      </c>
      <c r="G20" s="121">
        <v>11</v>
      </c>
      <c r="H20" s="121">
        <v>0</v>
      </c>
      <c r="I20" s="121">
        <v>5</v>
      </c>
      <c r="J20" s="121">
        <v>38</v>
      </c>
      <c r="K20" s="121">
        <v>8</v>
      </c>
      <c r="L20" s="121">
        <v>2</v>
      </c>
      <c r="M20" s="121">
        <v>0</v>
      </c>
      <c r="N20" s="121">
        <v>20</v>
      </c>
      <c r="O20" s="121">
        <v>18</v>
      </c>
      <c r="P20" s="121">
        <v>6</v>
      </c>
      <c r="Q20" s="121">
        <v>18</v>
      </c>
      <c r="R20" s="121">
        <v>4</v>
      </c>
      <c r="S20" s="121">
        <v>14</v>
      </c>
      <c r="T20" s="121">
        <v>9</v>
      </c>
      <c r="U20" s="121">
        <v>7</v>
      </c>
      <c r="V20" s="122">
        <v>13</v>
      </c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</row>
    <row r="21" spans="1:147">
      <c r="A21" s="25" t="s">
        <v>25</v>
      </c>
      <c r="B21" s="26">
        <v>3981</v>
      </c>
      <c r="C21" s="26">
        <v>2079</v>
      </c>
      <c r="D21" s="58">
        <f t="shared" si="0"/>
        <v>0.52223059532780713</v>
      </c>
      <c r="E21" s="26">
        <v>2122</v>
      </c>
      <c r="F21" s="58">
        <f t="shared" si="1"/>
        <v>0.53303190153227831</v>
      </c>
      <c r="G21" s="119">
        <v>34</v>
      </c>
      <c r="H21" s="119">
        <v>0</v>
      </c>
      <c r="I21" s="119">
        <v>144</v>
      </c>
      <c r="J21" s="119">
        <v>306</v>
      </c>
      <c r="K21" s="119">
        <v>200</v>
      </c>
      <c r="L21" s="119">
        <v>47</v>
      </c>
      <c r="M21" s="119">
        <v>139</v>
      </c>
      <c r="N21" s="119">
        <v>485</v>
      </c>
      <c r="O21" s="119">
        <v>142</v>
      </c>
      <c r="P21" s="119">
        <v>171</v>
      </c>
      <c r="Q21" s="119">
        <v>73</v>
      </c>
      <c r="R21" s="119">
        <v>47</v>
      </c>
      <c r="S21" s="119">
        <v>149</v>
      </c>
      <c r="T21" s="119">
        <v>148</v>
      </c>
      <c r="U21" s="119">
        <v>52</v>
      </c>
      <c r="V21" s="120">
        <v>145</v>
      </c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</row>
    <row r="22" spans="1:147" s="36" customFormat="1">
      <c r="A22" s="31" t="s">
        <v>26</v>
      </c>
      <c r="B22" s="32">
        <v>38677</v>
      </c>
      <c r="C22" s="32">
        <v>18278</v>
      </c>
      <c r="D22" s="62">
        <f t="shared" si="0"/>
        <v>0.47258060345942032</v>
      </c>
      <c r="E22" s="32">
        <v>20511</v>
      </c>
      <c r="F22" s="62">
        <f t="shared" si="1"/>
        <v>0.53031517439305009</v>
      </c>
      <c r="G22" s="121">
        <v>28</v>
      </c>
      <c r="H22" s="121">
        <v>26</v>
      </c>
      <c r="I22" s="121">
        <v>1130</v>
      </c>
      <c r="J22" s="121">
        <v>1944</v>
      </c>
      <c r="K22" s="121">
        <v>1384</v>
      </c>
      <c r="L22" s="121">
        <v>233</v>
      </c>
      <c r="M22" s="121">
        <v>997</v>
      </c>
      <c r="N22" s="121">
        <v>3353</v>
      </c>
      <c r="O22" s="121">
        <v>2568</v>
      </c>
      <c r="P22" s="121">
        <v>2911</v>
      </c>
      <c r="Q22" s="121">
        <v>1497</v>
      </c>
      <c r="R22" s="121">
        <v>455</v>
      </c>
      <c r="S22" s="121">
        <v>3254</v>
      </c>
      <c r="T22" s="121">
        <v>1734</v>
      </c>
      <c r="U22" s="121">
        <v>1098</v>
      </c>
      <c r="V22" s="122">
        <v>3254</v>
      </c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</row>
    <row r="23" spans="1:147">
      <c r="A23" s="25" t="s">
        <v>27</v>
      </c>
      <c r="B23" s="26">
        <v>6582</v>
      </c>
      <c r="C23" s="26">
        <v>3252</v>
      </c>
      <c r="D23" s="58">
        <f t="shared" si="0"/>
        <v>0.49407474931631723</v>
      </c>
      <c r="E23" s="26">
        <v>3589</v>
      </c>
      <c r="F23" s="58">
        <f t="shared" si="1"/>
        <v>0.54527499240352473</v>
      </c>
      <c r="G23" s="119">
        <v>44</v>
      </c>
      <c r="H23" s="119">
        <v>0</v>
      </c>
      <c r="I23" s="119">
        <v>206</v>
      </c>
      <c r="J23" s="119">
        <v>512</v>
      </c>
      <c r="K23" s="119">
        <v>285</v>
      </c>
      <c r="L23" s="119">
        <v>209</v>
      </c>
      <c r="M23" s="119">
        <v>145</v>
      </c>
      <c r="N23" s="119">
        <v>511</v>
      </c>
      <c r="O23" s="119">
        <v>382</v>
      </c>
      <c r="P23" s="119">
        <v>298</v>
      </c>
      <c r="Q23" s="119">
        <v>256</v>
      </c>
      <c r="R23" s="119">
        <v>98</v>
      </c>
      <c r="S23" s="119">
        <v>488</v>
      </c>
      <c r="T23" s="119">
        <v>507</v>
      </c>
      <c r="U23" s="119">
        <v>222</v>
      </c>
      <c r="V23" s="120">
        <v>383</v>
      </c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</row>
    <row r="24" spans="1:147" s="36" customFormat="1">
      <c r="A24" s="31" t="s">
        <v>28</v>
      </c>
      <c r="B24" s="32">
        <v>1587</v>
      </c>
      <c r="C24" s="32">
        <v>707</v>
      </c>
      <c r="D24" s="62">
        <f t="shared" si="0"/>
        <v>0.44549464398235666</v>
      </c>
      <c r="E24" s="32">
        <v>749</v>
      </c>
      <c r="F24" s="62">
        <f t="shared" si="1"/>
        <v>0.47195967233774416</v>
      </c>
      <c r="G24" s="121">
        <v>12</v>
      </c>
      <c r="H24" s="121">
        <v>0</v>
      </c>
      <c r="I24" s="121">
        <v>67</v>
      </c>
      <c r="J24" s="121">
        <v>236</v>
      </c>
      <c r="K24" s="121">
        <v>43</v>
      </c>
      <c r="L24" s="121">
        <v>7</v>
      </c>
      <c r="M24" s="121">
        <v>35</v>
      </c>
      <c r="N24" s="121">
        <v>149</v>
      </c>
      <c r="O24" s="121">
        <v>34</v>
      </c>
      <c r="P24" s="121">
        <v>51</v>
      </c>
      <c r="Q24" s="121">
        <v>26</v>
      </c>
      <c r="R24" s="121">
        <v>6</v>
      </c>
      <c r="S24" s="121">
        <v>122</v>
      </c>
      <c r="T24" s="121">
        <v>30</v>
      </c>
      <c r="U24" s="121">
        <v>41</v>
      </c>
      <c r="V24" s="122">
        <v>75</v>
      </c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</row>
    <row r="25" spans="1:147">
      <c r="A25" s="25" t="s">
        <v>29</v>
      </c>
      <c r="B25" s="26">
        <v>748</v>
      </c>
      <c r="C25" s="26">
        <v>574</v>
      </c>
      <c r="D25" s="58">
        <f t="shared" si="0"/>
        <v>0.76737967914438499</v>
      </c>
      <c r="E25" s="26">
        <v>524</v>
      </c>
      <c r="F25" s="58">
        <f t="shared" si="1"/>
        <v>0.70053475935828879</v>
      </c>
      <c r="G25" s="119">
        <v>44</v>
      </c>
      <c r="H25" s="119">
        <v>0</v>
      </c>
      <c r="I25" s="119">
        <v>46</v>
      </c>
      <c r="J25" s="119">
        <v>93</v>
      </c>
      <c r="K25" s="119">
        <v>28</v>
      </c>
      <c r="L25" s="119">
        <v>3</v>
      </c>
      <c r="M25" s="119">
        <v>13</v>
      </c>
      <c r="N25" s="119">
        <v>67</v>
      </c>
      <c r="O25" s="119">
        <v>10</v>
      </c>
      <c r="P25" s="119">
        <v>14</v>
      </c>
      <c r="Q25" s="119">
        <v>42</v>
      </c>
      <c r="R25" s="119">
        <v>3</v>
      </c>
      <c r="S25" s="119">
        <v>34</v>
      </c>
      <c r="T25" s="119">
        <v>33</v>
      </c>
      <c r="U25" s="119">
        <v>33</v>
      </c>
      <c r="V25" s="120">
        <v>26</v>
      </c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</row>
    <row r="26" spans="1:147" s="36" customFormat="1">
      <c r="A26" s="31" t="s">
        <v>30</v>
      </c>
      <c r="B26" s="32">
        <v>4173</v>
      </c>
      <c r="C26" s="32">
        <v>2088</v>
      </c>
      <c r="D26" s="62">
        <f t="shared" si="0"/>
        <v>0.50035945363048162</v>
      </c>
      <c r="E26" s="32">
        <v>2093</v>
      </c>
      <c r="F26" s="62">
        <f t="shared" si="1"/>
        <v>0.50155763239875384</v>
      </c>
      <c r="G26" s="121">
        <v>3</v>
      </c>
      <c r="H26" s="121">
        <v>0</v>
      </c>
      <c r="I26" s="121">
        <v>413</v>
      </c>
      <c r="J26" s="121">
        <v>156</v>
      </c>
      <c r="K26" s="121">
        <v>140</v>
      </c>
      <c r="L26" s="121">
        <v>0</v>
      </c>
      <c r="M26" s="121">
        <v>59</v>
      </c>
      <c r="N26" s="121">
        <v>225</v>
      </c>
      <c r="O26" s="121">
        <v>208</v>
      </c>
      <c r="P26" s="121">
        <v>214</v>
      </c>
      <c r="Q26" s="121">
        <v>102</v>
      </c>
      <c r="R26" s="121">
        <v>31</v>
      </c>
      <c r="S26" s="121">
        <v>396</v>
      </c>
      <c r="T26" s="121">
        <v>279</v>
      </c>
      <c r="U26" s="121">
        <v>211</v>
      </c>
      <c r="V26" s="122">
        <v>239</v>
      </c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</row>
    <row r="27" spans="1:147">
      <c r="A27" s="25" t="s">
        <v>31</v>
      </c>
      <c r="B27" s="26">
        <v>7250</v>
      </c>
      <c r="C27" s="26">
        <v>3443</v>
      </c>
      <c r="D27" s="58">
        <f t="shared" si="0"/>
        <v>0.47489655172413792</v>
      </c>
      <c r="E27" s="26">
        <v>3807</v>
      </c>
      <c r="F27" s="58">
        <f t="shared" si="1"/>
        <v>0.52510344827586208</v>
      </c>
      <c r="G27" s="119">
        <v>0</v>
      </c>
      <c r="H27" s="119">
        <v>0</v>
      </c>
      <c r="I27" s="119">
        <v>252</v>
      </c>
      <c r="J27" s="119">
        <v>341</v>
      </c>
      <c r="K27" s="119">
        <v>479</v>
      </c>
      <c r="L27" s="119">
        <v>31</v>
      </c>
      <c r="M27" s="119">
        <v>283</v>
      </c>
      <c r="N27" s="119">
        <v>491</v>
      </c>
      <c r="O27" s="119">
        <v>366</v>
      </c>
      <c r="P27" s="119">
        <v>390</v>
      </c>
      <c r="Q27" s="119">
        <v>337</v>
      </c>
      <c r="R27" s="119">
        <v>227</v>
      </c>
      <c r="S27" s="119">
        <v>577</v>
      </c>
      <c r="T27" s="119">
        <v>309</v>
      </c>
      <c r="U27" s="119">
        <v>128</v>
      </c>
      <c r="V27" s="120">
        <v>386</v>
      </c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</row>
    <row r="28" spans="1:147" s="36" customFormat="1">
      <c r="A28" s="31" t="s">
        <v>32</v>
      </c>
      <c r="B28" s="32">
        <v>616</v>
      </c>
      <c r="C28" s="32">
        <v>282</v>
      </c>
      <c r="D28" s="62">
        <f t="shared" si="0"/>
        <v>0.45779220779220781</v>
      </c>
      <c r="E28" s="32">
        <v>265</v>
      </c>
      <c r="F28" s="62">
        <f t="shared" si="1"/>
        <v>0.43019480519480519</v>
      </c>
      <c r="G28" s="121">
        <v>40</v>
      </c>
      <c r="H28" s="121">
        <v>10</v>
      </c>
      <c r="I28" s="121">
        <v>32</v>
      </c>
      <c r="J28" s="121">
        <v>130</v>
      </c>
      <c r="K28" s="121">
        <v>17</v>
      </c>
      <c r="L28" s="121">
        <v>0</v>
      </c>
      <c r="M28" s="121">
        <v>7</v>
      </c>
      <c r="N28" s="121">
        <v>50</v>
      </c>
      <c r="O28" s="121">
        <v>16</v>
      </c>
      <c r="P28" s="121">
        <v>13</v>
      </c>
      <c r="Q28" s="121">
        <v>14</v>
      </c>
      <c r="R28" s="121">
        <v>4</v>
      </c>
      <c r="S28" s="121">
        <v>27</v>
      </c>
      <c r="T28" s="121">
        <v>22</v>
      </c>
      <c r="U28" s="121">
        <v>19</v>
      </c>
      <c r="V28" s="122">
        <v>13</v>
      </c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</row>
    <row r="29" spans="1:147">
      <c r="A29" s="25" t="s">
        <v>33</v>
      </c>
      <c r="B29" s="26">
        <v>2056</v>
      </c>
      <c r="C29" s="26">
        <v>971</v>
      </c>
      <c r="D29" s="58">
        <f t="shared" si="0"/>
        <v>0.47227626459143968</v>
      </c>
      <c r="E29" s="26">
        <v>1111</v>
      </c>
      <c r="F29" s="58">
        <f t="shared" si="1"/>
        <v>0.54036964980544744</v>
      </c>
      <c r="G29" s="119">
        <v>36</v>
      </c>
      <c r="H29" s="119">
        <v>9</v>
      </c>
      <c r="I29" s="119">
        <v>57</v>
      </c>
      <c r="J29" s="119">
        <v>158</v>
      </c>
      <c r="K29" s="119">
        <v>6</v>
      </c>
      <c r="L29" s="119">
        <v>0</v>
      </c>
      <c r="M29" s="119">
        <v>10</v>
      </c>
      <c r="N29" s="119">
        <v>202</v>
      </c>
      <c r="O29" s="119">
        <v>66</v>
      </c>
      <c r="P29" s="119">
        <v>71</v>
      </c>
      <c r="Q29" s="119">
        <v>68</v>
      </c>
      <c r="R29" s="119">
        <v>60</v>
      </c>
      <c r="S29" s="119">
        <v>250</v>
      </c>
      <c r="T29" s="119">
        <v>38</v>
      </c>
      <c r="U29" s="119">
        <v>79</v>
      </c>
      <c r="V29" s="120">
        <v>60</v>
      </c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</row>
    <row r="30" spans="1:147" s="36" customFormat="1">
      <c r="A30" s="31" t="s">
        <v>34</v>
      </c>
      <c r="B30" s="32">
        <v>1129</v>
      </c>
      <c r="C30" s="32">
        <v>571</v>
      </c>
      <c r="D30" s="62">
        <f t="shared" si="0"/>
        <v>0.5057573073516386</v>
      </c>
      <c r="E30" s="32">
        <v>649</v>
      </c>
      <c r="F30" s="62">
        <f t="shared" si="1"/>
        <v>0.57484499557130209</v>
      </c>
      <c r="G30" s="121">
        <v>4</v>
      </c>
      <c r="H30" s="121">
        <v>0</v>
      </c>
      <c r="I30" s="121">
        <v>31</v>
      </c>
      <c r="J30" s="121">
        <v>64</v>
      </c>
      <c r="K30" s="121">
        <v>60</v>
      </c>
      <c r="L30" s="121">
        <v>4</v>
      </c>
      <c r="M30" s="121">
        <v>30</v>
      </c>
      <c r="N30" s="121">
        <v>64</v>
      </c>
      <c r="O30" s="121">
        <v>82</v>
      </c>
      <c r="P30" s="121">
        <v>45</v>
      </c>
      <c r="Q30" s="121">
        <v>68</v>
      </c>
      <c r="R30" s="121">
        <v>8</v>
      </c>
      <c r="S30" s="121">
        <v>94</v>
      </c>
      <c r="T30" s="121">
        <v>62</v>
      </c>
      <c r="U30" s="121">
        <v>56</v>
      </c>
      <c r="V30" s="122">
        <v>99</v>
      </c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</row>
    <row r="31" spans="1:147">
      <c r="A31" s="25" t="s">
        <v>35</v>
      </c>
      <c r="B31" s="26">
        <v>2351</v>
      </c>
      <c r="C31" s="26">
        <v>1107</v>
      </c>
      <c r="D31" s="58">
        <f t="shared" si="0"/>
        <v>0.47086346235644405</v>
      </c>
      <c r="E31" s="26">
        <v>1223</v>
      </c>
      <c r="F31" s="58">
        <f t="shared" si="1"/>
        <v>0.52020416843896211</v>
      </c>
      <c r="G31" s="119">
        <v>0</v>
      </c>
      <c r="H31" s="119">
        <v>0</v>
      </c>
      <c r="I31" s="119">
        <v>135</v>
      </c>
      <c r="J31" s="119">
        <v>81</v>
      </c>
      <c r="K31" s="119">
        <v>178</v>
      </c>
      <c r="L31" s="119">
        <v>0</v>
      </c>
      <c r="M31" s="119">
        <v>31</v>
      </c>
      <c r="N31" s="119">
        <v>270</v>
      </c>
      <c r="O31" s="119">
        <v>159</v>
      </c>
      <c r="P31" s="119">
        <v>95</v>
      </c>
      <c r="Q31" s="119">
        <v>68</v>
      </c>
      <c r="R31" s="119">
        <v>0</v>
      </c>
      <c r="S31" s="119">
        <v>119</v>
      </c>
      <c r="T31" s="119">
        <v>172</v>
      </c>
      <c r="U31" s="119">
        <v>114</v>
      </c>
      <c r="V31" s="120">
        <v>152</v>
      </c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</row>
    <row r="32" spans="1:147" s="36" customFormat="1">
      <c r="A32" s="31" t="s">
        <v>36</v>
      </c>
      <c r="B32" s="32">
        <v>199</v>
      </c>
      <c r="C32" s="32">
        <v>115</v>
      </c>
      <c r="D32" s="62">
        <f t="shared" si="0"/>
        <v>0.57788944723618085</v>
      </c>
      <c r="E32" s="32">
        <v>120</v>
      </c>
      <c r="F32" s="62">
        <f t="shared" si="1"/>
        <v>0.60301507537688437</v>
      </c>
      <c r="G32" s="121">
        <v>3</v>
      </c>
      <c r="H32" s="121">
        <v>6</v>
      </c>
      <c r="I32" s="121">
        <v>6</v>
      </c>
      <c r="J32" s="121">
        <v>34</v>
      </c>
      <c r="K32" s="121">
        <v>6</v>
      </c>
      <c r="L32" s="121">
        <v>0</v>
      </c>
      <c r="M32" s="121">
        <v>0</v>
      </c>
      <c r="N32" s="121">
        <v>33</v>
      </c>
      <c r="O32" s="121">
        <v>7</v>
      </c>
      <c r="P32" s="121">
        <v>3</v>
      </c>
      <c r="Q32" s="121">
        <v>3</v>
      </c>
      <c r="R32" s="121">
        <v>0</v>
      </c>
      <c r="S32" s="121">
        <v>0</v>
      </c>
      <c r="T32" s="121">
        <v>3</v>
      </c>
      <c r="U32" s="121">
        <v>5</v>
      </c>
      <c r="V32" s="122">
        <v>6</v>
      </c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</row>
    <row r="33" spans="1:147">
      <c r="A33" s="25" t="s">
        <v>37</v>
      </c>
      <c r="B33" s="26">
        <v>206</v>
      </c>
      <c r="C33" s="26">
        <v>108</v>
      </c>
      <c r="D33" s="58">
        <f t="shared" si="0"/>
        <v>0.52427184466019416</v>
      </c>
      <c r="E33" s="26">
        <v>98</v>
      </c>
      <c r="F33" s="58">
        <f t="shared" si="1"/>
        <v>0.47572815533980584</v>
      </c>
      <c r="G33" s="119">
        <v>0</v>
      </c>
      <c r="H33" s="119">
        <v>0</v>
      </c>
      <c r="I33" s="119">
        <v>4</v>
      </c>
      <c r="J33" s="119">
        <v>4</v>
      </c>
      <c r="K33" s="119">
        <v>8</v>
      </c>
      <c r="L33" s="119">
        <v>2</v>
      </c>
      <c r="M33" s="119">
        <v>9</v>
      </c>
      <c r="N33" s="119">
        <v>15</v>
      </c>
      <c r="O33" s="119">
        <v>9</v>
      </c>
      <c r="P33" s="119">
        <v>16</v>
      </c>
      <c r="Q33" s="119">
        <v>7</v>
      </c>
      <c r="R33" s="119">
        <v>4</v>
      </c>
      <c r="S33" s="119">
        <v>8</v>
      </c>
      <c r="T33" s="119">
        <v>5</v>
      </c>
      <c r="U33" s="119">
        <v>0</v>
      </c>
      <c r="V33" s="120">
        <v>29</v>
      </c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</row>
    <row r="34" spans="1:147" s="36" customFormat="1">
      <c r="A34" s="31" t="s">
        <v>38</v>
      </c>
      <c r="B34" s="32">
        <v>898</v>
      </c>
      <c r="C34" s="32">
        <v>365</v>
      </c>
      <c r="D34" s="62">
        <f t="shared" si="0"/>
        <v>0.40645879732739421</v>
      </c>
      <c r="E34" s="32">
        <v>386</v>
      </c>
      <c r="F34" s="62">
        <f t="shared" si="1"/>
        <v>0.42984409799554568</v>
      </c>
      <c r="G34" s="121">
        <v>0</v>
      </c>
      <c r="H34" s="121">
        <v>0</v>
      </c>
      <c r="I34" s="121">
        <v>32</v>
      </c>
      <c r="J34" s="121">
        <v>53</v>
      </c>
      <c r="K34" s="121">
        <v>62</v>
      </c>
      <c r="L34" s="121">
        <v>5</v>
      </c>
      <c r="M34" s="121">
        <v>39</v>
      </c>
      <c r="N34" s="121">
        <v>88</v>
      </c>
      <c r="O34" s="121">
        <v>21</v>
      </c>
      <c r="P34" s="121">
        <v>77</v>
      </c>
      <c r="Q34" s="121">
        <v>43</v>
      </c>
      <c r="R34" s="121">
        <v>12</v>
      </c>
      <c r="S34" s="121">
        <v>62</v>
      </c>
      <c r="T34" s="121">
        <v>29</v>
      </c>
      <c r="U34" s="121">
        <v>20</v>
      </c>
      <c r="V34" s="122">
        <v>60</v>
      </c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</row>
    <row r="35" spans="1:147">
      <c r="A35" s="25" t="s">
        <v>39</v>
      </c>
      <c r="B35" s="26">
        <v>151</v>
      </c>
      <c r="C35" s="26">
        <v>95</v>
      </c>
      <c r="D35" s="58">
        <f t="shared" si="0"/>
        <v>0.62913907284768211</v>
      </c>
      <c r="E35" s="26">
        <v>86</v>
      </c>
      <c r="F35" s="58">
        <f t="shared" si="1"/>
        <v>0.56953642384105962</v>
      </c>
      <c r="G35" s="119">
        <v>0</v>
      </c>
      <c r="H35" s="119">
        <v>0</v>
      </c>
      <c r="I35" s="119">
        <v>5</v>
      </c>
      <c r="J35" s="119">
        <v>20</v>
      </c>
      <c r="K35" s="119">
        <v>4</v>
      </c>
      <c r="L35" s="119">
        <v>11</v>
      </c>
      <c r="M35" s="119">
        <v>3</v>
      </c>
      <c r="N35" s="119">
        <v>4</v>
      </c>
      <c r="O35" s="119">
        <v>0</v>
      </c>
      <c r="P35" s="119">
        <v>3</v>
      </c>
      <c r="Q35" s="119">
        <v>2</v>
      </c>
      <c r="R35" s="119">
        <v>0</v>
      </c>
      <c r="S35" s="119">
        <v>4</v>
      </c>
      <c r="T35" s="119">
        <v>0</v>
      </c>
      <c r="U35" s="119">
        <v>6</v>
      </c>
      <c r="V35" s="120">
        <v>29</v>
      </c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</row>
    <row r="36" spans="1:147" s="36" customFormat="1">
      <c r="A36" s="31" t="s">
        <v>40</v>
      </c>
      <c r="B36" s="32">
        <v>4829</v>
      </c>
      <c r="C36" s="32">
        <v>2371</v>
      </c>
      <c r="D36" s="62">
        <f t="shared" si="0"/>
        <v>0.49099192379374612</v>
      </c>
      <c r="E36" s="32">
        <v>2473</v>
      </c>
      <c r="F36" s="62">
        <f t="shared" si="1"/>
        <v>0.51211430938082414</v>
      </c>
      <c r="G36" s="121">
        <v>0</v>
      </c>
      <c r="H36" s="121">
        <v>0</v>
      </c>
      <c r="I36" s="121">
        <v>235</v>
      </c>
      <c r="J36" s="121">
        <v>389</v>
      </c>
      <c r="K36" s="121">
        <v>194</v>
      </c>
      <c r="L36" s="121">
        <v>18</v>
      </c>
      <c r="M36" s="121">
        <v>44</v>
      </c>
      <c r="N36" s="121">
        <v>390</v>
      </c>
      <c r="O36" s="121">
        <v>287</v>
      </c>
      <c r="P36" s="121">
        <v>148</v>
      </c>
      <c r="Q36" s="121">
        <v>287</v>
      </c>
      <c r="R36" s="121">
        <v>182</v>
      </c>
      <c r="S36" s="121">
        <v>466</v>
      </c>
      <c r="T36" s="121">
        <v>313</v>
      </c>
      <c r="U36" s="121">
        <v>167</v>
      </c>
      <c r="V36" s="122">
        <v>301</v>
      </c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</row>
    <row r="37" spans="1:147">
      <c r="A37" s="25" t="s">
        <v>75</v>
      </c>
      <c r="B37" s="26">
        <v>4288</v>
      </c>
      <c r="C37" s="26">
        <v>2022</v>
      </c>
      <c r="D37" s="58">
        <f t="shared" si="0"/>
        <v>0.47154850746268656</v>
      </c>
      <c r="E37" s="26">
        <v>2452</v>
      </c>
      <c r="F37" s="58">
        <f t="shared" si="1"/>
        <v>0.57182835820895528</v>
      </c>
      <c r="G37" s="119">
        <v>10</v>
      </c>
      <c r="H37" s="119">
        <v>0</v>
      </c>
      <c r="I37" s="119">
        <v>52</v>
      </c>
      <c r="J37" s="119">
        <v>335</v>
      </c>
      <c r="K37" s="119">
        <v>187</v>
      </c>
      <c r="L37" s="119">
        <v>0</v>
      </c>
      <c r="M37" s="119">
        <v>78</v>
      </c>
      <c r="N37" s="119">
        <v>197</v>
      </c>
      <c r="O37" s="119">
        <v>184</v>
      </c>
      <c r="P37" s="119">
        <v>198</v>
      </c>
      <c r="Q37" s="119">
        <v>175</v>
      </c>
      <c r="R37" s="119">
        <v>22</v>
      </c>
      <c r="S37" s="119">
        <v>234</v>
      </c>
      <c r="T37" s="119">
        <v>175</v>
      </c>
      <c r="U37" s="119">
        <v>168</v>
      </c>
      <c r="V37" s="120">
        <v>207</v>
      </c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</row>
    <row r="38" spans="1:147" s="36" customFormat="1">
      <c r="A38" s="31" t="s">
        <v>42</v>
      </c>
      <c r="B38" s="32">
        <v>19310</v>
      </c>
      <c r="C38" s="32">
        <v>8996</v>
      </c>
      <c r="D38" s="62">
        <f t="shared" si="0"/>
        <v>0.46587260486794407</v>
      </c>
      <c r="E38" s="32">
        <v>10812</v>
      </c>
      <c r="F38" s="62">
        <f t="shared" si="1"/>
        <v>0.55991714137752457</v>
      </c>
      <c r="G38" s="121">
        <v>19</v>
      </c>
      <c r="H38" s="121">
        <v>0</v>
      </c>
      <c r="I38" s="121">
        <v>715</v>
      </c>
      <c r="J38" s="121">
        <v>677</v>
      </c>
      <c r="K38" s="121">
        <v>728</v>
      </c>
      <c r="L38" s="121">
        <v>98</v>
      </c>
      <c r="M38" s="121">
        <v>339</v>
      </c>
      <c r="N38" s="121">
        <v>1387</v>
      </c>
      <c r="O38" s="121">
        <v>1845</v>
      </c>
      <c r="P38" s="121">
        <v>1404</v>
      </c>
      <c r="Q38" s="121">
        <v>391</v>
      </c>
      <c r="R38" s="121">
        <v>201</v>
      </c>
      <c r="S38" s="121">
        <v>1297</v>
      </c>
      <c r="T38" s="121">
        <v>853</v>
      </c>
      <c r="U38" s="121">
        <v>525</v>
      </c>
      <c r="V38" s="122">
        <v>1769</v>
      </c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</row>
    <row r="39" spans="1:147">
      <c r="A39" s="25" t="s">
        <v>43</v>
      </c>
      <c r="B39" s="26">
        <v>18872</v>
      </c>
      <c r="C39" s="26">
        <v>9364</v>
      </c>
      <c r="D39" s="58">
        <f t="shared" si="0"/>
        <v>0.49618482407799913</v>
      </c>
      <c r="E39" s="26">
        <v>9822</v>
      </c>
      <c r="F39" s="58">
        <f t="shared" si="1"/>
        <v>0.52045358202628234</v>
      </c>
      <c r="G39" s="119">
        <v>74</v>
      </c>
      <c r="H39" s="119">
        <v>0</v>
      </c>
      <c r="I39" s="119">
        <v>623</v>
      </c>
      <c r="J39" s="119">
        <v>1097</v>
      </c>
      <c r="K39" s="119">
        <v>664</v>
      </c>
      <c r="L39" s="119">
        <v>11</v>
      </c>
      <c r="M39" s="119">
        <v>468</v>
      </c>
      <c r="N39" s="119">
        <v>1498</v>
      </c>
      <c r="O39" s="119">
        <v>862</v>
      </c>
      <c r="P39" s="119">
        <v>1047</v>
      </c>
      <c r="Q39" s="119">
        <v>767</v>
      </c>
      <c r="R39" s="119">
        <v>187</v>
      </c>
      <c r="S39" s="119">
        <v>1398</v>
      </c>
      <c r="T39" s="119">
        <v>757</v>
      </c>
      <c r="U39" s="119">
        <v>676</v>
      </c>
      <c r="V39" s="120">
        <v>1378</v>
      </c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</row>
    <row r="40" spans="1:147" s="36" customFormat="1">
      <c r="A40" s="31" t="s">
        <v>44</v>
      </c>
      <c r="B40" s="32">
        <v>3398</v>
      </c>
      <c r="C40" s="32">
        <v>1636</v>
      </c>
      <c r="D40" s="62">
        <f t="shared" si="0"/>
        <v>0.48145968216598001</v>
      </c>
      <c r="E40" s="32">
        <v>1757</v>
      </c>
      <c r="F40" s="62">
        <f t="shared" si="1"/>
        <v>0.51706886403766916</v>
      </c>
      <c r="G40" s="121">
        <v>62</v>
      </c>
      <c r="H40" s="121">
        <v>0</v>
      </c>
      <c r="I40" s="121">
        <v>271</v>
      </c>
      <c r="J40" s="121">
        <v>366</v>
      </c>
      <c r="K40" s="121">
        <v>135</v>
      </c>
      <c r="L40" s="121">
        <v>7</v>
      </c>
      <c r="M40" s="121">
        <v>10</v>
      </c>
      <c r="N40" s="121">
        <v>266</v>
      </c>
      <c r="O40" s="121">
        <v>157</v>
      </c>
      <c r="P40" s="121">
        <v>155</v>
      </c>
      <c r="Q40" s="121">
        <v>75</v>
      </c>
      <c r="R40" s="121">
        <v>13</v>
      </c>
      <c r="S40" s="121">
        <v>217</v>
      </c>
      <c r="T40" s="121">
        <v>189</v>
      </c>
      <c r="U40" s="121">
        <v>103</v>
      </c>
      <c r="V40" s="122">
        <v>131</v>
      </c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</row>
    <row r="41" spans="1:147">
      <c r="A41" s="25" t="s">
        <v>45</v>
      </c>
      <c r="B41" s="26">
        <v>1468</v>
      </c>
      <c r="C41" s="26">
        <v>880</v>
      </c>
      <c r="D41" s="58">
        <f t="shared" si="0"/>
        <v>0.59945504087193457</v>
      </c>
      <c r="E41" s="26">
        <v>909</v>
      </c>
      <c r="F41" s="58">
        <f t="shared" si="1"/>
        <v>0.61920980926430513</v>
      </c>
      <c r="G41" s="119">
        <v>53</v>
      </c>
      <c r="H41" s="119">
        <v>0</v>
      </c>
      <c r="I41" s="119">
        <v>64</v>
      </c>
      <c r="J41" s="119">
        <v>215</v>
      </c>
      <c r="K41" s="119">
        <v>73</v>
      </c>
      <c r="L41" s="119">
        <v>5</v>
      </c>
      <c r="M41" s="119">
        <v>19</v>
      </c>
      <c r="N41" s="119">
        <v>40</v>
      </c>
      <c r="O41" s="119">
        <v>59</v>
      </c>
      <c r="P41" s="119">
        <v>51</v>
      </c>
      <c r="Q41" s="119">
        <v>43</v>
      </c>
      <c r="R41" s="119">
        <v>14</v>
      </c>
      <c r="S41" s="119">
        <v>95</v>
      </c>
      <c r="T41" s="119">
        <v>36</v>
      </c>
      <c r="U41" s="119">
        <v>42</v>
      </c>
      <c r="V41" s="120">
        <v>71</v>
      </c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</row>
    <row r="42" spans="1:147" s="36" customFormat="1">
      <c r="A42" s="31" t="s">
        <v>46</v>
      </c>
      <c r="B42" s="32">
        <v>1061</v>
      </c>
      <c r="C42" s="32">
        <v>540</v>
      </c>
      <c r="D42" s="62">
        <f t="shared" si="0"/>
        <v>0.50895381715362864</v>
      </c>
      <c r="E42" s="32">
        <v>527</v>
      </c>
      <c r="F42" s="62">
        <f t="shared" si="1"/>
        <v>0.49670122525918947</v>
      </c>
      <c r="G42" s="121">
        <v>4</v>
      </c>
      <c r="H42" s="121">
        <v>0</v>
      </c>
      <c r="I42" s="121">
        <v>52</v>
      </c>
      <c r="J42" s="121">
        <v>77</v>
      </c>
      <c r="K42" s="121">
        <v>64</v>
      </c>
      <c r="L42" s="121">
        <v>11</v>
      </c>
      <c r="M42" s="121">
        <v>19</v>
      </c>
      <c r="N42" s="121">
        <v>48</v>
      </c>
      <c r="O42" s="121">
        <v>45</v>
      </c>
      <c r="P42" s="121">
        <v>59</v>
      </c>
      <c r="Q42" s="121">
        <v>45</v>
      </c>
      <c r="R42" s="121">
        <v>16</v>
      </c>
      <c r="S42" s="121">
        <v>87</v>
      </c>
      <c r="T42" s="121">
        <v>67</v>
      </c>
      <c r="U42" s="121">
        <v>55</v>
      </c>
      <c r="V42" s="122">
        <v>89</v>
      </c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</row>
    <row r="43" spans="1:147">
      <c r="A43" s="25" t="s">
        <v>47</v>
      </c>
      <c r="B43" s="26">
        <v>7040</v>
      </c>
      <c r="C43" s="26">
        <v>3757</v>
      </c>
      <c r="D43" s="58">
        <f t="shared" si="0"/>
        <v>0.53366477272727275</v>
      </c>
      <c r="E43" s="26">
        <v>3900</v>
      </c>
      <c r="F43" s="58">
        <f t="shared" si="1"/>
        <v>0.55397727272727271</v>
      </c>
      <c r="G43" s="119">
        <v>40</v>
      </c>
      <c r="H43" s="119">
        <v>0</v>
      </c>
      <c r="I43" s="119">
        <v>355</v>
      </c>
      <c r="J43" s="119">
        <v>427</v>
      </c>
      <c r="K43" s="119">
        <v>175</v>
      </c>
      <c r="L43" s="119">
        <v>42</v>
      </c>
      <c r="M43" s="119">
        <v>194</v>
      </c>
      <c r="N43" s="119">
        <v>727</v>
      </c>
      <c r="O43" s="119">
        <v>387</v>
      </c>
      <c r="P43" s="119">
        <v>473</v>
      </c>
      <c r="Q43" s="119">
        <v>72</v>
      </c>
      <c r="R43" s="119">
        <v>205</v>
      </c>
      <c r="S43" s="119">
        <v>627</v>
      </c>
      <c r="T43" s="119">
        <v>407</v>
      </c>
      <c r="U43" s="119">
        <v>181</v>
      </c>
      <c r="V43" s="120">
        <v>326</v>
      </c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</row>
    <row r="44" spans="1:147" s="36" customFormat="1">
      <c r="A44" s="31" t="s">
        <v>48</v>
      </c>
      <c r="B44" s="32">
        <v>1061</v>
      </c>
      <c r="C44" s="32">
        <v>474</v>
      </c>
      <c r="D44" s="62">
        <f t="shared" si="0"/>
        <v>0.44674835061262957</v>
      </c>
      <c r="E44" s="32">
        <v>502</v>
      </c>
      <c r="F44" s="62">
        <f t="shared" si="1"/>
        <v>0.47313854853911402</v>
      </c>
      <c r="G44" s="121">
        <v>17</v>
      </c>
      <c r="H44" s="121">
        <v>0</v>
      </c>
      <c r="I44" s="121">
        <v>29</v>
      </c>
      <c r="J44" s="121">
        <v>143</v>
      </c>
      <c r="K44" s="121">
        <v>24</v>
      </c>
      <c r="L44" s="121">
        <v>0</v>
      </c>
      <c r="M44" s="121">
        <v>9</v>
      </c>
      <c r="N44" s="121">
        <v>106</v>
      </c>
      <c r="O44" s="121">
        <v>42</v>
      </c>
      <c r="P44" s="121">
        <v>14</v>
      </c>
      <c r="Q44" s="121">
        <v>28</v>
      </c>
      <c r="R44" s="121">
        <v>3</v>
      </c>
      <c r="S44" s="121">
        <v>58</v>
      </c>
      <c r="T44" s="121">
        <v>6</v>
      </c>
      <c r="U44" s="121">
        <v>9</v>
      </c>
      <c r="V44" s="122">
        <v>61</v>
      </c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</row>
    <row r="45" spans="1:147">
      <c r="A45" s="25" t="s">
        <v>49</v>
      </c>
      <c r="B45" s="26">
        <v>1004</v>
      </c>
      <c r="C45" s="26">
        <v>460</v>
      </c>
      <c r="D45" s="58">
        <f t="shared" si="0"/>
        <v>0.45816733067729082</v>
      </c>
      <c r="E45" s="26">
        <v>456</v>
      </c>
      <c r="F45" s="58">
        <f t="shared" si="1"/>
        <v>0.4541832669322709</v>
      </c>
      <c r="G45" s="119">
        <v>3</v>
      </c>
      <c r="H45" s="119">
        <v>7</v>
      </c>
      <c r="I45" s="119">
        <v>42</v>
      </c>
      <c r="J45" s="119">
        <v>108</v>
      </c>
      <c r="K45" s="119">
        <v>34</v>
      </c>
      <c r="L45" s="119">
        <v>2</v>
      </c>
      <c r="M45" s="119">
        <v>17</v>
      </c>
      <c r="N45" s="119">
        <v>79</v>
      </c>
      <c r="O45" s="119">
        <v>28</v>
      </c>
      <c r="P45" s="119">
        <v>11</v>
      </c>
      <c r="Q45" s="119">
        <v>29</v>
      </c>
      <c r="R45" s="119">
        <v>10</v>
      </c>
      <c r="S45" s="119">
        <v>41</v>
      </c>
      <c r="T45" s="119">
        <v>24</v>
      </c>
      <c r="U45" s="119">
        <v>15</v>
      </c>
      <c r="V45" s="120">
        <v>68</v>
      </c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</row>
    <row r="46" spans="1:147" s="36" customFormat="1" ht="15.75" thickBot="1">
      <c r="A46" s="33" t="s">
        <v>50</v>
      </c>
      <c r="B46" s="34">
        <v>966</v>
      </c>
      <c r="C46" s="34">
        <v>522</v>
      </c>
      <c r="D46" s="74">
        <f t="shared" si="0"/>
        <v>0.54037267080745344</v>
      </c>
      <c r="E46" s="34">
        <v>571</v>
      </c>
      <c r="F46" s="74">
        <f t="shared" si="1"/>
        <v>0.59109730848861286</v>
      </c>
      <c r="G46" s="123">
        <v>0</v>
      </c>
      <c r="H46" s="123">
        <v>0</v>
      </c>
      <c r="I46" s="123">
        <v>18</v>
      </c>
      <c r="J46" s="123">
        <v>106</v>
      </c>
      <c r="K46" s="123">
        <v>19</v>
      </c>
      <c r="L46" s="123">
        <v>3</v>
      </c>
      <c r="M46" s="123">
        <v>43</v>
      </c>
      <c r="N46" s="123">
        <v>82</v>
      </c>
      <c r="O46" s="123">
        <v>41</v>
      </c>
      <c r="P46" s="123">
        <v>26</v>
      </c>
      <c r="Q46" s="123">
        <v>12</v>
      </c>
      <c r="R46" s="123">
        <v>0</v>
      </c>
      <c r="S46" s="123">
        <v>52</v>
      </c>
      <c r="T46" s="123">
        <v>16</v>
      </c>
      <c r="U46" s="123">
        <v>34</v>
      </c>
      <c r="V46" s="124">
        <v>54</v>
      </c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</row>
    <row r="47" spans="1:147">
      <c r="A47" s="60" t="s">
        <v>76</v>
      </c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</row>
    <row r="48" spans="1:147">
      <c r="A48" t="s">
        <v>77</v>
      </c>
    </row>
    <row r="50" spans="1:1">
      <c r="A50" s="60" t="s">
        <v>78</v>
      </c>
    </row>
  </sheetData>
  <sortState xmlns:xlrd2="http://schemas.microsoft.com/office/spreadsheetml/2017/richdata2" ref="A9:A48">
    <sortCondition ref="A9:A48"/>
  </sortState>
  <mergeCells count="22">
    <mergeCell ref="J4:J5"/>
    <mergeCell ref="C4:D4"/>
    <mergeCell ref="E4:F4"/>
    <mergeCell ref="G4:G5"/>
    <mergeCell ref="H4:H5"/>
    <mergeCell ref="I4:I5"/>
    <mergeCell ref="A4:A5"/>
    <mergeCell ref="B4:B5"/>
    <mergeCell ref="A1:V1"/>
    <mergeCell ref="A2:V2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</mergeCells>
  <hyperlinks>
    <hyperlink ref="A47" r:id="rId1" xr:uid="{00000000-0004-0000-0100-000000000000}"/>
    <hyperlink ref="A50" r:id="rId2" xr:uid="{00000000-0004-0000-0100-000001000000}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topLeftCell="A28" workbookViewId="0">
      <selection activeCell="G4" sqref="G4:G6"/>
    </sheetView>
  </sheetViews>
  <sheetFormatPr defaultRowHeight="15"/>
  <cols>
    <col min="1" max="1" width="28" customWidth="1"/>
    <col min="2" max="2" width="18.85546875" customWidth="1"/>
    <col min="3" max="3" width="17" customWidth="1"/>
    <col min="4" max="4" width="14.85546875" customWidth="1"/>
    <col min="5" max="5" width="14.5703125" customWidth="1"/>
    <col min="6" max="6" width="10.85546875" customWidth="1"/>
    <col min="7" max="7" width="12.5703125" customWidth="1"/>
    <col min="8" max="8" width="10.42578125" customWidth="1"/>
  </cols>
  <sheetData>
    <row r="1" spans="1:8">
      <c r="A1" s="140" t="s">
        <v>79</v>
      </c>
      <c r="B1" s="140"/>
      <c r="C1" s="140"/>
      <c r="D1" s="140"/>
      <c r="E1" s="140"/>
      <c r="F1" s="140"/>
      <c r="G1" s="140"/>
      <c r="H1" s="140"/>
    </row>
    <row r="2" spans="1:8">
      <c r="A2" s="140">
        <v>2010</v>
      </c>
      <c r="B2" s="140"/>
      <c r="C2" s="140"/>
      <c r="D2" s="140"/>
      <c r="E2" s="140"/>
      <c r="F2" s="140"/>
      <c r="G2" s="140"/>
      <c r="H2" s="140"/>
    </row>
    <row r="3" spans="1:8" ht="15.75" thickBot="1"/>
    <row r="4" spans="1:8" ht="15" customHeight="1">
      <c r="A4" s="146" t="s">
        <v>80</v>
      </c>
      <c r="B4" s="135" t="s">
        <v>81</v>
      </c>
      <c r="C4" s="135" t="s">
        <v>82</v>
      </c>
      <c r="D4" s="135" t="s">
        <v>83</v>
      </c>
      <c r="E4" s="135" t="s">
        <v>84</v>
      </c>
      <c r="F4" s="135" t="s">
        <v>85</v>
      </c>
      <c r="G4" s="135" t="s">
        <v>86</v>
      </c>
      <c r="H4" s="135" t="s">
        <v>87</v>
      </c>
    </row>
    <row r="5" spans="1:8">
      <c r="A5" s="147"/>
      <c r="B5" s="136"/>
      <c r="C5" s="136"/>
      <c r="D5" s="136"/>
      <c r="E5" s="136"/>
      <c r="F5" s="136"/>
      <c r="G5" s="136"/>
      <c r="H5" s="136"/>
    </row>
    <row r="6" spans="1:8">
      <c r="A6" s="148"/>
      <c r="B6" s="137"/>
      <c r="C6" s="137"/>
      <c r="D6" s="137"/>
      <c r="E6" s="137"/>
      <c r="F6" s="137"/>
      <c r="G6" s="137"/>
      <c r="H6" s="137"/>
    </row>
    <row r="7" spans="1:8" s="8" customFormat="1">
      <c r="A7" s="28" t="s">
        <v>88</v>
      </c>
      <c r="B7" s="30">
        <v>210573</v>
      </c>
      <c r="C7" s="30">
        <v>142711</v>
      </c>
      <c r="D7" s="30">
        <v>67862</v>
      </c>
      <c r="E7" s="30">
        <v>142333</v>
      </c>
      <c r="F7" s="30">
        <v>133638</v>
      </c>
      <c r="G7" s="30">
        <v>8695</v>
      </c>
      <c r="H7" s="30">
        <v>378</v>
      </c>
    </row>
    <row r="8" spans="1:8">
      <c r="A8" s="25" t="s">
        <v>89</v>
      </c>
      <c r="B8" s="26">
        <v>315</v>
      </c>
      <c r="C8" s="26">
        <v>184</v>
      </c>
      <c r="D8" s="26">
        <v>131</v>
      </c>
      <c r="E8" s="26">
        <v>184</v>
      </c>
      <c r="F8" s="26">
        <v>179</v>
      </c>
      <c r="G8" s="26">
        <v>5</v>
      </c>
      <c r="H8" s="26">
        <v>0</v>
      </c>
    </row>
    <row r="9" spans="1:8">
      <c r="A9" s="31" t="s">
        <v>12</v>
      </c>
      <c r="B9" s="32">
        <v>2273</v>
      </c>
      <c r="C9" s="32">
        <v>1663</v>
      </c>
      <c r="D9" s="32">
        <v>610</v>
      </c>
      <c r="E9" s="32">
        <v>1663</v>
      </c>
      <c r="F9" s="32">
        <v>1592</v>
      </c>
      <c r="G9" s="32">
        <v>71</v>
      </c>
      <c r="H9" s="32">
        <v>0</v>
      </c>
    </row>
    <row r="10" spans="1:8">
      <c r="A10" s="25" t="s">
        <v>90</v>
      </c>
      <c r="B10" s="26">
        <v>614</v>
      </c>
      <c r="C10" s="26">
        <v>420</v>
      </c>
      <c r="D10" s="26">
        <v>194</v>
      </c>
      <c r="E10" s="26">
        <v>420</v>
      </c>
      <c r="F10" s="26">
        <v>404</v>
      </c>
      <c r="G10" s="26">
        <v>16</v>
      </c>
      <c r="H10" s="26">
        <v>0</v>
      </c>
    </row>
    <row r="11" spans="1:8">
      <c r="A11" s="31" t="s">
        <v>14</v>
      </c>
      <c r="B11" s="32">
        <v>19050</v>
      </c>
      <c r="C11" s="32">
        <v>12564</v>
      </c>
      <c r="D11" s="32">
        <v>6486</v>
      </c>
      <c r="E11" s="32">
        <v>12541</v>
      </c>
      <c r="F11" s="32">
        <v>12176</v>
      </c>
      <c r="G11" s="32">
        <v>365</v>
      </c>
      <c r="H11" s="32">
        <v>23</v>
      </c>
    </row>
    <row r="12" spans="1:8">
      <c r="A12" s="25" t="s">
        <v>15</v>
      </c>
      <c r="B12" s="26">
        <v>4303</v>
      </c>
      <c r="C12" s="26">
        <v>2958</v>
      </c>
      <c r="D12" s="26">
        <v>1345</v>
      </c>
      <c r="E12" s="26">
        <v>2958</v>
      </c>
      <c r="F12" s="26">
        <v>2875</v>
      </c>
      <c r="G12" s="26">
        <v>83</v>
      </c>
      <c r="H12" s="26">
        <v>0</v>
      </c>
    </row>
    <row r="13" spans="1:8">
      <c r="A13" s="31" t="s">
        <v>91</v>
      </c>
      <c r="B13" s="32">
        <v>1251</v>
      </c>
      <c r="C13" s="32">
        <v>754</v>
      </c>
      <c r="D13" s="32">
        <v>497</v>
      </c>
      <c r="E13" s="32">
        <v>751</v>
      </c>
      <c r="F13" s="32">
        <v>709</v>
      </c>
      <c r="G13" s="32">
        <v>42</v>
      </c>
      <c r="H13" s="32">
        <v>3</v>
      </c>
    </row>
    <row r="14" spans="1:8">
      <c r="A14" s="25" t="s">
        <v>92</v>
      </c>
      <c r="B14" s="26">
        <v>575</v>
      </c>
      <c r="C14" s="26">
        <v>317</v>
      </c>
      <c r="D14" s="26">
        <v>258</v>
      </c>
      <c r="E14" s="26">
        <v>317</v>
      </c>
      <c r="F14" s="26">
        <v>302</v>
      </c>
      <c r="G14" s="26">
        <v>15</v>
      </c>
      <c r="H14" s="26">
        <v>0</v>
      </c>
    </row>
    <row r="15" spans="1:8">
      <c r="A15" s="31" t="s">
        <v>93</v>
      </c>
      <c r="B15" s="32">
        <v>527</v>
      </c>
      <c r="C15" s="32">
        <v>352</v>
      </c>
      <c r="D15" s="32">
        <v>175</v>
      </c>
      <c r="E15" s="32">
        <v>352</v>
      </c>
      <c r="F15" s="32">
        <v>307</v>
      </c>
      <c r="G15" s="32">
        <v>45</v>
      </c>
      <c r="H15" s="32">
        <v>0</v>
      </c>
    </row>
    <row r="16" spans="1:8">
      <c r="A16" s="25" t="s">
        <v>19</v>
      </c>
      <c r="B16" s="26">
        <v>2754</v>
      </c>
      <c r="C16" s="26">
        <v>1908</v>
      </c>
      <c r="D16" s="26">
        <v>846</v>
      </c>
      <c r="E16" s="26">
        <v>1908</v>
      </c>
      <c r="F16" s="26">
        <v>1719</v>
      </c>
      <c r="G16" s="26">
        <v>189</v>
      </c>
      <c r="H16" s="26">
        <v>0</v>
      </c>
    </row>
    <row r="17" spans="1:8">
      <c r="A17" s="31" t="s">
        <v>20</v>
      </c>
      <c r="B17" s="32">
        <v>37351</v>
      </c>
      <c r="C17" s="32">
        <v>23892</v>
      </c>
      <c r="D17" s="32">
        <v>13495</v>
      </c>
      <c r="E17" s="32">
        <v>23838</v>
      </c>
      <c r="F17" s="32">
        <v>21177</v>
      </c>
      <c r="G17" s="32">
        <v>2661</v>
      </c>
      <c r="H17" s="32">
        <v>54</v>
      </c>
    </row>
    <row r="18" spans="1:8">
      <c r="A18" s="25" t="s">
        <v>94</v>
      </c>
      <c r="B18" s="26">
        <v>2274</v>
      </c>
      <c r="C18" s="26">
        <v>1549</v>
      </c>
      <c r="D18" s="26">
        <v>725</v>
      </c>
      <c r="E18" s="26">
        <v>1549</v>
      </c>
      <c r="F18" s="26">
        <v>1465</v>
      </c>
      <c r="G18" s="26">
        <v>84</v>
      </c>
      <c r="H18" s="26">
        <v>0</v>
      </c>
    </row>
    <row r="19" spans="1:8">
      <c r="A19" s="31" t="s">
        <v>95</v>
      </c>
      <c r="B19" s="32">
        <v>3510</v>
      </c>
      <c r="C19" s="32">
        <v>2573</v>
      </c>
      <c r="D19" s="32">
        <v>937</v>
      </c>
      <c r="E19" s="32">
        <v>2573</v>
      </c>
      <c r="F19" s="32">
        <v>2462</v>
      </c>
      <c r="G19" s="32">
        <v>111</v>
      </c>
      <c r="H19" s="32">
        <v>0</v>
      </c>
    </row>
    <row r="20" spans="1:8">
      <c r="A20" s="25" t="s">
        <v>23</v>
      </c>
      <c r="B20" s="26">
        <v>1553</v>
      </c>
      <c r="C20" s="26">
        <v>1080</v>
      </c>
      <c r="D20" s="26">
        <v>473</v>
      </c>
      <c r="E20" s="26">
        <v>1076</v>
      </c>
      <c r="F20" s="26">
        <v>1008</v>
      </c>
      <c r="G20" s="26">
        <v>68</v>
      </c>
      <c r="H20" s="26">
        <v>4</v>
      </c>
    </row>
    <row r="21" spans="1:8">
      <c r="A21" s="31" t="s">
        <v>24</v>
      </c>
      <c r="B21" s="32">
        <v>322</v>
      </c>
      <c r="C21" s="32">
        <v>189</v>
      </c>
      <c r="D21" s="32">
        <v>133</v>
      </c>
      <c r="E21" s="32">
        <v>189</v>
      </c>
      <c r="F21" s="32">
        <v>179</v>
      </c>
      <c r="G21" s="32">
        <v>10</v>
      </c>
      <c r="H21" s="32">
        <v>0</v>
      </c>
    </row>
    <row r="22" spans="1:8">
      <c r="A22" s="25" t="s">
        <v>25</v>
      </c>
      <c r="B22" s="26">
        <v>3981</v>
      </c>
      <c r="C22" s="26">
        <v>2536</v>
      </c>
      <c r="D22" s="26">
        <v>1445</v>
      </c>
      <c r="E22" s="26">
        <v>2536</v>
      </c>
      <c r="F22" s="26">
        <v>2306</v>
      </c>
      <c r="G22" s="26">
        <v>230</v>
      </c>
      <c r="H22" s="26">
        <v>0</v>
      </c>
    </row>
    <row r="23" spans="1:8">
      <c r="A23" s="31" t="s">
        <v>26</v>
      </c>
      <c r="B23" s="32">
        <v>38677</v>
      </c>
      <c r="C23" s="32">
        <v>27724</v>
      </c>
      <c r="D23" s="32">
        <v>10953</v>
      </c>
      <c r="E23" s="32">
        <v>27629</v>
      </c>
      <c r="F23" s="32">
        <v>26304</v>
      </c>
      <c r="G23" s="32">
        <v>1325</v>
      </c>
      <c r="H23" s="32">
        <v>95</v>
      </c>
    </row>
    <row r="24" spans="1:8">
      <c r="A24" s="25" t="s">
        <v>27</v>
      </c>
      <c r="B24" s="26">
        <v>6582</v>
      </c>
      <c r="C24" s="26">
        <v>4805</v>
      </c>
      <c r="D24" s="26">
        <v>1777</v>
      </c>
      <c r="E24" s="26">
        <v>4805</v>
      </c>
      <c r="F24" s="26">
        <v>4691</v>
      </c>
      <c r="G24" s="26">
        <v>114</v>
      </c>
      <c r="H24" s="26">
        <v>0</v>
      </c>
    </row>
    <row r="25" spans="1:8">
      <c r="A25" s="31" t="s">
        <v>96</v>
      </c>
      <c r="B25" s="32">
        <v>1587</v>
      </c>
      <c r="C25" s="32">
        <v>1005</v>
      </c>
      <c r="D25" s="32">
        <v>582</v>
      </c>
      <c r="E25" s="32">
        <v>1005</v>
      </c>
      <c r="F25" s="32">
        <v>934</v>
      </c>
      <c r="G25" s="32">
        <v>71</v>
      </c>
      <c r="H25" s="32">
        <v>0</v>
      </c>
    </row>
    <row r="26" spans="1:8">
      <c r="A26" s="25" t="s">
        <v>29</v>
      </c>
      <c r="B26" s="26">
        <v>748</v>
      </c>
      <c r="C26" s="26">
        <v>502</v>
      </c>
      <c r="D26" s="26">
        <v>246</v>
      </c>
      <c r="E26" s="26">
        <v>502</v>
      </c>
      <c r="F26" s="26">
        <v>502</v>
      </c>
      <c r="G26" s="26">
        <v>0</v>
      </c>
      <c r="H26" s="26">
        <v>0</v>
      </c>
    </row>
    <row r="27" spans="1:8">
      <c r="A27" s="31" t="s">
        <v>30</v>
      </c>
      <c r="B27" s="32">
        <v>4173</v>
      </c>
      <c r="C27" s="32">
        <v>2778</v>
      </c>
      <c r="D27" s="32">
        <v>1395</v>
      </c>
      <c r="E27" s="32">
        <v>2778</v>
      </c>
      <c r="F27" s="32">
        <v>2718</v>
      </c>
      <c r="G27" s="32">
        <v>60</v>
      </c>
      <c r="H27" s="32">
        <v>0</v>
      </c>
    </row>
    <row r="28" spans="1:8">
      <c r="A28" s="25" t="s">
        <v>97</v>
      </c>
      <c r="B28" s="26">
        <v>7250</v>
      </c>
      <c r="C28" s="26">
        <v>4898</v>
      </c>
      <c r="D28" s="26">
        <v>2352</v>
      </c>
      <c r="E28" s="26">
        <v>4853</v>
      </c>
      <c r="F28" s="26">
        <v>4639</v>
      </c>
      <c r="G28" s="26">
        <v>214</v>
      </c>
      <c r="H28" s="26">
        <v>45</v>
      </c>
    </row>
    <row r="29" spans="1:8">
      <c r="A29" s="31" t="s">
        <v>32</v>
      </c>
      <c r="B29" s="32">
        <v>616</v>
      </c>
      <c r="C29" s="32">
        <v>427</v>
      </c>
      <c r="D29" s="32">
        <v>189</v>
      </c>
      <c r="E29" s="32">
        <v>427</v>
      </c>
      <c r="F29" s="32">
        <v>424</v>
      </c>
      <c r="G29" s="32">
        <v>3</v>
      </c>
      <c r="H29" s="32">
        <v>0</v>
      </c>
    </row>
    <row r="30" spans="1:8">
      <c r="A30" s="25" t="s">
        <v>98</v>
      </c>
      <c r="B30" s="26">
        <v>2056</v>
      </c>
      <c r="C30" s="26">
        <v>1334</v>
      </c>
      <c r="D30" s="26">
        <v>722</v>
      </c>
      <c r="E30" s="26">
        <v>1334</v>
      </c>
      <c r="F30" s="26">
        <v>1272</v>
      </c>
      <c r="G30" s="26">
        <v>62</v>
      </c>
      <c r="H30" s="26">
        <v>0</v>
      </c>
    </row>
    <row r="31" spans="1:8">
      <c r="A31" s="31" t="s">
        <v>99</v>
      </c>
      <c r="B31" s="32">
        <v>1129</v>
      </c>
      <c r="C31" s="32">
        <v>832</v>
      </c>
      <c r="D31" s="32">
        <v>297</v>
      </c>
      <c r="E31" s="32">
        <v>832</v>
      </c>
      <c r="F31" s="32">
        <v>805</v>
      </c>
      <c r="G31" s="32">
        <v>27</v>
      </c>
      <c r="H31" s="32">
        <v>0</v>
      </c>
    </row>
    <row r="32" spans="1:8">
      <c r="A32" s="25" t="s">
        <v>100</v>
      </c>
      <c r="B32" s="26">
        <v>2351</v>
      </c>
      <c r="C32" s="26">
        <v>1738</v>
      </c>
      <c r="D32" s="26">
        <v>613</v>
      </c>
      <c r="E32" s="26">
        <v>1738</v>
      </c>
      <c r="F32" s="26">
        <v>1599</v>
      </c>
      <c r="G32" s="26">
        <v>139</v>
      </c>
      <c r="H32" s="26">
        <v>0</v>
      </c>
    </row>
    <row r="33" spans="1:8">
      <c r="A33" s="31" t="s">
        <v>101</v>
      </c>
      <c r="B33" s="32">
        <v>199</v>
      </c>
      <c r="C33" s="32">
        <v>124</v>
      </c>
      <c r="D33" s="32">
        <v>75</v>
      </c>
      <c r="E33" s="32">
        <v>124</v>
      </c>
      <c r="F33" s="32">
        <v>121</v>
      </c>
      <c r="G33" s="32">
        <v>3</v>
      </c>
      <c r="H33" s="32">
        <v>0</v>
      </c>
    </row>
    <row r="34" spans="1:8">
      <c r="A34" s="25" t="s">
        <v>37</v>
      </c>
      <c r="B34" s="26">
        <v>206</v>
      </c>
      <c r="C34" s="26">
        <v>133</v>
      </c>
      <c r="D34" s="26">
        <v>73</v>
      </c>
      <c r="E34" s="26">
        <v>133</v>
      </c>
      <c r="F34" s="26">
        <v>120</v>
      </c>
      <c r="G34" s="26">
        <v>13</v>
      </c>
      <c r="H34" s="26">
        <v>0</v>
      </c>
    </row>
    <row r="35" spans="1:8">
      <c r="A35" s="31" t="s">
        <v>102</v>
      </c>
      <c r="B35" s="32">
        <v>898</v>
      </c>
      <c r="C35" s="32">
        <v>666</v>
      </c>
      <c r="D35" s="32">
        <v>232</v>
      </c>
      <c r="E35" s="32">
        <v>666</v>
      </c>
      <c r="F35" s="32">
        <v>629</v>
      </c>
      <c r="G35" s="32">
        <v>37</v>
      </c>
      <c r="H35" s="32">
        <v>0</v>
      </c>
    </row>
    <row r="36" spans="1:8">
      <c r="A36" s="25" t="s">
        <v>39</v>
      </c>
      <c r="B36" s="26">
        <v>151</v>
      </c>
      <c r="C36" s="26">
        <v>100</v>
      </c>
      <c r="D36" s="26">
        <v>51</v>
      </c>
      <c r="E36" s="26">
        <v>100</v>
      </c>
      <c r="F36" s="26">
        <v>91</v>
      </c>
      <c r="G36" s="26">
        <v>9</v>
      </c>
      <c r="H36" s="26">
        <v>0</v>
      </c>
    </row>
    <row r="37" spans="1:8">
      <c r="A37" s="31" t="s">
        <v>40</v>
      </c>
      <c r="B37" s="32">
        <v>4829</v>
      </c>
      <c r="C37" s="32">
        <v>3563</v>
      </c>
      <c r="D37" s="32">
        <v>1266</v>
      </c>
      <c r="E37" s="32">
        <v>3553</v>
      </c>
      <c r="F37" s="32">
        <v>3397</v>
      </c>
      <c r="G37" s="32">
        <v>156</v>
      </c>
      <c r="H37" s="32">
        <v>10</v>
      </c>
    </row>
    <row r="38" spans="1:8">
      <c r="A38" s="25" t="s">
        <v>103</v>
      </c>
      <c r="B38" s="26">
        <v>4288</v>
      </c>
      <c r="C38" s="26">
        <v>2551</v>
      </c>
      <c r="D38" s="26">
        <v>1737</v>
      </c>
      <c r="E38" s="26">
        <v>2542</v>
      </c>
      <c r="F38" s="26">
        <v>2258</v>
      </c>
      <c r="G38" s="26">
        <v>284</v>
      </c>
      <c r="H38" s="26">
        <v>9</v>
      </c>
    </row>
    <row r="39" spans="1:8">
      <c r="A39" s="31" t="s">
        <v>42</v>
      </c>
      <c r="B39" s="32">
        <v>19310</v>
      </c>
      <c r="C39" s="32">
        <v>13359</v>
      </c>
      <c r="D39" s="32">
        <v>5951</v>
      </c>
      <c r="E39" s="32">
        <v>13359</v>
      </c>
      <c r="F39" s="32">
        <v>12408</v>
      </c>
      <c r="G39" s="32">
        <v>951</v>
      </c>
      <c r="H39" s="32">
        <v>0</v>
      </c>
    </row>
    <row r="40" spans="1:8">
      <c r="A40" s="25" t="s">
        <v>43</v>
      </c>
      <c r="B40" s="26">
        <v>18872</v>
      </c>
      <c r="C40" s="26">
        <v>12592</v>
      </c>
      <c r="D40" s="26">
        <v>6280</v>
      </c>
      <c r="E40" s="26">
        <v>12485</v>
      </c>
      <c r="F40" s="26">
        <v>11684</v>
      </c>
      <c r="G40" s="26">
        <v>801</v>
      </c>
      <c r="H40" s="26">
        <v>107</v>
      </c>
    </row>
    <row r="41" spans="1:8">
      <c r="A41" s="31" t="s">
        <v>44</v>
      </c>
      <c r="B41" s="32">
        <v>3398</v>
      </c>
      <c r="C41" s="32">
        <v>2312</v>
      </c>
      <c r="D41" s="32">
        <v>1086</v>
      </c>
      <c r="E41" s="32">
        <v>2312</v>
      </c>
      <c r="F41" s="32">
        <v>2230</v>
      </c>
      <c r="G41" s="32">
        <v>82</v>
      </c>
      <c r="H41" s="32">
        <v>0</v>
      </c>
    </row>
    <row r="42" spans="1:8">
      <c r="A42" s="25" t="s">
        <v>45</v>
      </c>
      <c r="B42" s="26">
        <v>1468</v>
      </c>
      <c r="C42" s="26">
        <v>896</v>
      </c>
      <c r="D42" s="26">
        <v>572</v>
      </c>
      <c r="E42" s="26">
        <v>896</v>
      </c>
      <c r="F42" s="26">
        <v>885</v>
      </c>
      <c r="G42" s="26">
        <v>11</v>
      </c>
      <c r="H42" s="26">
        <v>0</v>
      </c>
    </row>
    <row r="43" spans="1:8">
      <c r="A43" s="31" t="s">
        <v>46</v>
      </c>
      <c r="B43" s="32">
        <v>1061</v>
      </c>
      <c r="C43" s="32">
        <v>767</v>
      </c>
      <c r="D43" s="32">
        <v>294</v>
      </c>
      <c r="E43" s="32">
        <v>760</v>
      </c>
      <c r="F43" s="32">
        <v>741</v>
      </c>
      <c r="G43" s="32">
        <v>19</v>
      </c>
      <c r="H43" s="32">
        <v>7</v>
      </c>
    </row>
    <row r="44" spans="1:8">
      <c r="A44" s="25" t="s">
        <v>47</v>
      </c>
      <c r="B44" s="26">
        <v>7040</v>
      </c>
      <c r="C44" s="26">
        <v>4912</v>
      </c>
      <c r="D44" s="26">
        <v>2128</v>
      </c>
      <c r="E44" s="26">
        <v>4905</v>
      </c>
      <c r="F44" s="26">
        <v>4718</v>
      </c>
      <c r="G44" s="26">
        <v>187</v>
      </c>
      <c r="H44" s="26">
        <v>7</v>
      </c>
    </row>
    <row r="45" spans="1:8">
      <c r="A45" s="31" t="s">
        <v>48</v>
      </c>
      <c r="B45" s="32">
        <v>1061</v>
      </c>
      <c r="C45" s="32">
        <v>600</v>
      </c>
      <c r="D45" s="32">
        <v>461</v>
      </c>
      <c r="E45" s="32">
        <v>595</v>
      </c>
      <c r="F45" s="32">
        <v>552</v>
      </c>
      <c r="G45" s="32">
        <v>43</v>
      </c>
      <c r="H45" s="32">
        <v>5</v>
      </c>
    </row>
    <row r="46" spans="1:8">
      <c r="A46" s="25" t="s">
        <v>49</v>
      </c>
      <c r="B46" s="26">
        <v>1004</v>
      </c>
      <c r="C46" s="26">
        <v>599</v>
      </c>
      <c r="D46" s="26">
        <v>405</v>
      </c>
      <c r="E46" s="26">
        <v>592</v>
      </c>
      <c r="F46" s="26">
        <v>540</v>
      </c>
      <c r="G46" s="26">
        <v>52</v>
      </c>
      <c r="H46" s="26">
        <v>7</v>
      </c>
    </row>
    <row r="47" spans="1:8" ht="15.75" thickBot="1">
      <c r="A47" s="33" t="s">
        <v>104</v>
      </c>
      <c r="B47" s="34">
        <v>966</v>
      </c>
      <c r="C47" s="34">
        <v>555</v>
      </c>
      <c r="D47" s="34">
        <v>411</v>
      </c>
      <c r="E47" s="34">
        <v>553</v>
      </c>
      <c r="F47" s="34">
        <v>516</v>
      </c>
      <c r="G47" s="34">
        <v>37</v>
      </c>
      <c r="H47" s="34">
        <v>2</v>
      </c>
    </row>
    <row r="49" spans="1:1">
      <c r="A49" t="s">
        <v>51</v>
      </c>
    </row>
  </sheetData>
  <sortState xmlns:xlrd2="http://schemas.microsoft.com/office/spreadsheetml/2017/richdata2" ref="A9:A48">
    <sortCondition ref="A9:A48"/>
  </sortState>
  <mergeCells count="10">
    <mergeCell ref="G4:G6"/>
    <mergeCell ref="H4:H6"/>
    <mergeCell ref="A1:H1"/>
    <mergeCell ref="A2:H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3"/>
  <sheetViews>
    <sheetView topLeftCell="A25" workbookViewId="0">
      <selection activeCell="A51" sqref="A51"/>
    </sheetView>
  </sheetViews>
  <sheetFormatPr defaultRowHeight="15"/>
  <cols>
    <col min="1" max="1" width="22.85546875" customWidth="1"/>
  </cols>
  <sheetData>
    <row r="1" spans="1:29">
      <c r="A1" s="149" t="s">
        <v>105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29">
      <c r="A2" s="149" t="s">
        <v>88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</row>
    <row r="3" spans="1:29">
      <c r="A3" s="140" t="s">
        <v>106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</row>
    <row r="4" spans="1:29" ht="15.75" thickBot="1"/>
    <row r="5" spans="1:29">
      <c r="A5" s="150" t="s">
        <v>1</v>
      </c>
      <c r="B5" s="152" t="s">
        <v>107</v>
      </c>
      <c r="C5" s="153"/>
      <c r="D5" s="156" t="s">
        <v>108</v>
      </c>
      <c r="E5" s="159" t="s">
        <v>109</v>
      </c>
      <c r="F5" s="159"/>
      <c r="G5" s="159"/>
      <c r="H5" s="159"/>
      <c r="I5" s="156" t="s">
        <v>108</v>
      </c>
      <c r="J5" s="159" t="s">
        <v>110</v>
      </c>
      <c r="K5" s="159"/>
      <c r="L5" s="159"/>
      <c r="M5" s="159"/>
      <c r="N5" s="156" t="s">
        <v>108</v>
      </c>
      <c r="O5" s="159" t="s">
        <v>111</v>
      </c>
      <c r="P5" s="159"/>
      <c r="Q5" s="159"/>
      <c r="R5" s="159"/>
      <c r="S5" s="156" t="s">
        <v>108</v>
      </c>
      <c r="T5" s="159" t="s">
        <v>87</v>
      </c>
      <c r="U5" s="159"/>
      <c r="V5" s="159"/>
      <c r="W5" s="159"/>
      <c r="X5" s="156" t="s">
        <v>108</v>
      </c>
      <c r="Y5" s="159" t="s">
        <v>112</v>
      </c>
      <c r="Z5" s="159"/>
      <c r="AA5" s="159"/>
      <c r="AB5" s="166"/>
      <c r="AC5" s="164" t="s">
        <v>108</v>
      </c>
    </row>
    <row r="6" spans="1:29">
      <c r="A6" s="151"/>
      <c r="B6" s="154"/>
      <c r="C6" s="155"/>
      <c r="D6" s="157"/>
      <c r="E6" s="160"/>
      <c r="F6" s="160"/>
      <c r="G6" s="160"/>
      <c r="H6" s="160"/>
      <c r="I6" s="157"/>
      <c r="J6" s="160"/>
      <c r="K6" s="160"/>
      <c r="L6" s="160"/>
      <c r="M6" s="160"/>
      <c r="N6" s="157"/>
      <c r="O6" s="160"/>
      <c r="P6" s="160"/>
      <c r="Q6" s="160"/>
      <c r="R6" s="160"/>
      <c r="S6" s="157"/>
      <c r="T6" s="160"/>
      <c r="U6" s="160"/>
      <c r="V6" s="160"/>
      <c r="W6" s="160"/>
      <c r="X6" s="157"/>
      <c r="Y6" s="160"/>
      <c r="Z6" s="160"/>
      <c r="AA6" s="160"/>
      <c r="AB6" s="167"/>
      <c r="AC6" s="165"/>
    </row>
    <row r="7" spans="1:29">
      <c r="A7" s="151"/>
      <c r="B7" s="161">
        <v>2000</v>
      </c>
      <c r="C7" s="161">
        <v>2010</v>
      </c>
      <c r="D7" s="157"/>
      <c r="E7" s="163">
        <v>2000</v>
      </c>
      <c r="F7" s="163"/>
      <c r="G7" s="163">
        <v>2010</v>
      </c>
      <c r="H7" s="163"/>
      <c r="I7" s="157"/>
      <c r="J7" s="163">
        <v>2000</v>
      </c>
      <c r="K7" s="163"/>
      <c r="L7" s="163">
        <v>2010</v>
      </c>
      <c r="M7" s="163"/>
      <c r="N7" s="157"/>
      <c r="O7" s="163">
        <v>2000</v>
      </c>
      <c r="P7" s="163"/>
      <c r="Q7" s="163">
        <v>2010</v>
      </c>
      <c r="R7" s="163"/>
      <c r="S7" s="157"/>
      <c r="T7" s="163">
        <v>2000</v>
      </c>
      <c r="U7" s="163"/>
      <c r="V7" s="163">
        <v>2010</v>
      </c>
      <c r="W7" s="163"/>
      <c r="X7" s="157"/>
      <c r="Y7" s="163">
        <v>2000</v>
      </c>
      <c r="Z7" s="163"/>
      <c r="AA7" s="163">
        <v>2010</v>
      </c>
      <c r="AB7" s="168"/>
      <c r="AC7" s="165"/>
    </row>
    <row r="8" spans="1:29">
      <c r="A8" s="151"/>
      <c r="B8" s="162"/>
      <c r="C8" s="162"/>
      <c r="D8" s="158"/>
      <c r="E8" s="80" t="s">
        <v>70</v>
      </c>
      <c r="F8" s="80" t="s">
        <v>71</v>
      </c>
      <c r="G8" s="80" t="s">
        <v>70</v>
      </c>
      <c r="H8" s="80" t="s">
        <v>71</v>
      </c>
      <c r="I8" s="158"/>
      <c r="J8" s="80" t="s">
        <v>70</v>
      </c>
      <c r="K8" s="80" t="s">
        <v>71</v>
      </c>
      <c r="L8" s="80" t="s">
        <v>70</v>
      </c>
      <c r="M8" s="80" t="s">
        <v>71</v>
      </c>
      <c r="N8" s="158"/>
      <c r="O8" s="80" t="s">
        <v>70</v>
      </c>
      <c r="P8" s="80" t="s">
        <v>71</v>
      </c>
      <c r="Q8" s="80" t="s">
        <v>70</v>
      </c>
      <c r="R8" s="80" t="s">
        <v>71</v>
      </c>
      <c r="S8" s="158"/>
      <c r="T8" s="80" t="s">
        <v>70</v>
      </c>
      <c r="U8" s="80" t="s">
        <v>71</v>
      </c>
      <c r="V8" s="80" t="s">
        <v>70</v>
      </c>
      <c r="W8" s="80" t="s">
        <v>71</v>
      </c>
      <c r="X8" s="158"/>
      <c r="Y8" s="80" t="s">
        <v>70</v>
      </c>
      <c r="Z8" s="80" t="s">
        <v>71</v>
      </c>
      <c r="AA8" s="80" t="s">
        <v>70</v>
      </c>
      <c r="AB8" s="81" t="s">
        <v>71</v>
      </c>
      <c r="AC8" s="165"/>
    </row>
    <row r="9" spans="1:29">
      <c r="A9" s="82" t="s">
        <v>10</v>
      </c>
      <c r="B9" s="30">
        <v>197683</v>
      </c>
      <c r="C9" s="30">
        <v>210573</v>
      </c>
      <c r="D9" s="83">
        <f>(C9-B9)/B9</f>
        <v>6.5205404612435056E-2</v>
      </c>
      <c r="E9" s="30">
        <v>128945</v>
      </c>
      <c r="F9" s="83">
        <f>E9/B9</f>
        <v>0.65228168330104253</v>
      </c>
      <c r="G9" s="30">
        <v>142711</v>
      </c>
      <c r="H9" s="83">
        <f t="shared" ref="H9:H49" si="0">G9/C9</f>
        <v>0.67772696404572286</v>
      </c>
      <c r="I9" s="83">
        <f>(G9-E9)/E9</f>
        <v>0.10675869556787777</v>
      </c>
      <c r="J9" s="30">
        <v>122805</v>
      </c>
      <c r="K9" s="83">
        <f>J9/E9</f>
        <v>0.95238279886773436</v>
      </c>
      <c r="L9" s="30">
        <v>133638</v>
      </c>
      <c r="M9" s="83">
        <f>L9/G9</f>
        <v>0.93642396171283226</v>
      </c>
      <c r="N9" s="83">
        <f>(L9-J9)/J9</f>
        <v>8.8213020642481987E-2</v>
      </c>
      <c r="O9" s="30">
        <v>5806</v>
      </c>
      <c r="P9" s="83">
        <f>O9/E9</f>
        <v>4.502694947458219E-2</v>
      </c>
      <c r="Q9" s="30">
        <v>8695</v>
      </c>
      <c r="R9" s="83">
        <f>Q9/G9</f>
        <v>6.0927328657216333E-2</v>
      </c>
      <c r="S9" s="83">
        <f>(Q9-O9)/O9</f>
        <v>0.4975887013434378</v>
      </c>
      <c r="T9" s="30">
        <v>334</v>
      </c>
      <c r="U9" s="83">
        <f>T9/E9</f>
        <v>2.5902516576835084E-3</v>
      </c>
      <c r="V9" s="30">
        <v>378</v>
      </c>
      <c r="W9" s="83">
        <f>V9/G9</f>
        <v>2.6487096299514404E-3</v>
      </c>
      <c r="X9" s="83">
        <f>(V9-T9)/T9</f>
        <v>0.1317365269461078</v>
      </c>
      <c r="Y9" s="30">
        <v>68738</v>
      </c>
      <c r="Z9" s="83">
        <f>Y9/B9</f>
        <v>0.34771831669895742</v>
      </c>
      <c r="AA9" s="30">
        <v>67862</v>
      </c>
      <c r="AB9" s="84">
        <f t="shared" ref="AB9:AB49" si="1">AA9/C9</f>
        <v>0.32227303595427714</v>
      </c>
      <c r="AC9" s="64">
        <f>(AA9-Y9)/Y9</f>
        <v>-1.2744042596525939E-2</v>
      </c>
    </row>
    <row r="10" spans="1:29">
      <c r="A10" s="85" t="s">
        <v>11</v>
      </c>
      <c r="B10" s="86">
        <v>281</v>
      </c>
      <c r="C10" s="26">
        <v>315</v>
      </c>
      <c r="D10" s="83">
        <f>(C10-B10)/B10</f>
        <v>0.12099644128113879</v>
      </c>
      <c r="E10" s="86">
        <v>161</v>
      </c>
      <c r="F10" s="87">
        <f>E10/B10</f>
        <v>0.57295373665480431</v>
      </c>
      <c r="G10" s="26">
        <v>184</v>
      </c>
      <c r="H10" s="87">
        <f t="shared" si="0"/>
        <v>0.58412698412698416</v>
      </c>
      <c r="I10" s="88">
        <f>(G10-E10)/E10</f>
        <v>0.14285714285714285</v>
      </c>
      <c r="J10" s="86">
        <v>148</v>
      </c>
      <c r="K10" s="87">
        <f>J10/E10</f>
        <v>0.91925465838509313</v>
      </c>
      <c r="L10" s="26">
        <v>179</v>
      </c>
      <c r="M10" s="87">
        <f t="shared" ref="M10:M49" si="2">L10/G10</f>
        <v>0.97282608695652173</v>
      </c>
      <c r="N10" s="88">
        <f>(L10-J10)/J10</f>
        <v>0.20945945945945946</v>
      </c>
      <c r="O10" s="86">
        <v>11</v>
      </c>
      <c r="P10" s="87">
        <f>O10/E10</f>
        <v>6.8322981366459631E-2</v>
      </c>
      <c r="Q10" s="89">
        <v>5</v>
      </c>
      <c r="R10" s="87">
        <f t="shared" ref="R10:R49" si="3">Q10/G10</f>
        <v>2.717391304347826E-2</v>
      </c>
      <c r="S10" s="88">
        <f>(Q10-O10)/O10</f>
        <v>-0.54545454545454541</v>
      </c>
      <c r="T10" s="86">
        <v>2</v>
      </c>
      <c r="U10" s="87">
        <f>T10/E10</f>
        <v>1.2422360248447204E-2</v>
      </c>
      <c r="V10" s="89">
        <v>0</v>
      </c>
      <c r="W10" s="87">
        <f t="shared" ref="W10:W49" si="4">V10/G10</f>
        <v>0</v>
      </c>
      <c r="X10" s="83">
        <f t="shared" ref="X10:X48" si="5">(V10-T10)/T10</f>
        <v>-1</v>
      </c>
      <c r="Y10" s="86">
        <v>120</v>
      </c>
      <c r="Z10" s="87">
        <f>Y10/B10</f>
        <v>0.42704626334519574</v>
      </c>
      <c r="AA10" s="89">
        <v>131</v>
      </c>
      <c r="AB10" s="90">
        <f t="shared" si="1"/>
        <v>0.41587301587301589</v>
      </c>
      <c r="AC10" s="64">
        <f t="shared" ref="AC10:AC49" si="6">(AA10-Y10)/Y10</f>
        <v>9.166666666666666E-2</v>
      </c>
    </row>
    <row r="11" spans="1:29">
      <c r="A11" s="91" t="s">
        <v>12</v>
      </c>
      <c r="B11" s="92">
        <v>2176</v>
      </c>
      <c r="C11" s="32">
        <v>2273</v>
      </c>
      <c r="D11" s="83">
        <f t="shared" ref="D11:D49" si="7">(C11-B11)/B11</f>
        <v>4.4577205882352942E-2</v>
      </c>
      <c r="E11" s="92">
        <v>1557</v>
      </c>
      <c r="F11" s="93">
        <f t="shared" ref="F11:F49" si="8">E11/B11</f>
        <v>0.71553308823529416</v>
      </c>
      <c r="G11" s="32">
        <v>1663</v>
      </c>
      <c r="H11" s="93">
        <f t="shared" si="0"/>
        <v>0.73163220413550378</v>
      </c>
      <c r="I11" s="88">
        <f t="shared" ref="I11:I49" si="9">(G11-E11)/E11</f>
        <v>6.8079640333975594E-2</v>
      </c>
      <c r="J11" s="92">
        <v>1516</v>
      </c>
      <c r="K11" s="93">
        <f t="shared" ref="K11:K49" si="10">J11/G11</f>
        <v>0.91160553217077567</v>
      </c>
      <c r="L11" s="32">
        <v>1592</v>
      </c>
      <c r="M11" s="93">
        <f t="shared" si="2"/>
        <v>0.95730607336139506</v>
      </c>
      <c r="N11" s="88">
        <f t="shared" ref="N11:N49" si="11">(L11-J11)/J11</f>
        <v>5.0131926121372031E-2</v>
      </c>
      <c r="O11" s="92">
        <v>36</v>
      </c>
      <c r="P11" s="87">
        <f t="shared" ref="P11:P49" si="12">O11/E11</f>
        <v>2.3121387283236993E-2</v>
      </c>
      <c r="Q11" s="94">
        <v>71</v>
      </c>
      <c r="R11" s="93">
        <f t="shared" si="3"/>
        <v>4.2693926638604933E-2</v>
      </c>
      <c r="S11" s="88">
        <f t="shared" ref="S11:S49" si="13">(Q11-O11)/O11</f>
        <v>0.97222222222222221</v>
      </c>
      <c r="T11" s="92">
        <v>5</v>
      </c>
      <c r="U11" s="93">
        <f t="shared" ref="U11:U49" si="14">T11/E11</f>
        <v>3.2113037893384713E-3</v>
      </c>
      <c r="V11" s="94">
        <v>0</v>
      </c>
      <c r="W11" s="93">
        <f t="shared" si="4"/>
        <v>0</v>
      </c>
      <c r="X11" s="83">
        <f t="shared" si="5"/>
        <v>-1</v>
      </c>
      <c r="Y11" s="92">
        <v>619</v>
      </c>
      <c r="Z11" s="93">
        <f t="shared" ref="Z11:Z49" si="15">Y11/B11</f>
        <v>0.2844669117647059</v>
      </c>
      <c r="AA11" s="94">
        <v>610</v>
      </c>
      <c r="AB11" s="95">
        <f t="shared" si="1"/>
        <v>0.26836779586449627</v>
      </c>
      <c r="AC11" s="64">
        <f t="shared" si="6"/>
        <v>-1.4539579967689823E-2</v>
      </c>
    </row>
    <row r="12" spans="1:29">
      <c r="A12" s="85" t="s">
        <v>13</v>
      </c>
      <c r="B12" s="86">
        <v>613</v>
      </c>
      <c r="C12" s="26">
        <v>614</v>
      </c>
      <c r="D12" s="83">
        <f t="shared" si="7"/>
        <v>1.6313213703099511E-3</v>
      </c>
      <c r="E12" s="86">
        <v>412</v>
      </c>
      <c r="F12" s="87">
        <f t="shared" si="8"/>
        <v>0.67210440456769982</v>
      </c>
      <c r="G12" s="26">
        <v>420</v>
      </c>
      <c r="H12" s="87">
        <f t="shared" si="0"/>
        <v>0.68403908794788271</v>
      </c>
      <c r="I12" s="88">
        <f t="shared" si="9"/>
        <v>1.9417475728155338E-2</v>
      </c>
      <c r="J12" s="86">
        <v>401</v>
      </c>
      <c r="K12" s="87">
        <f t="shared" si="10"/>
        <v>0.95476190476190481</v>
      </c>
      <c r="L12" s="26">
        <v>404</v>
      </c>
      <c r="M12" s="87">
        <f t="shared" si="2"/>
        <v>0.96190476190476193</v>
      </c>
      <c r="N12" s="88">
        <f t="shared" si="11"/>
        <v>7.481296758104738E-3</v>
      </c>
      <c r="O12" s="86">
        <v>9</v>
      </c>
      <c r="P12" s="87">
        <f t="shared" si="12"/>
        <v>2.1844660194174758E-2</v>
      </c>
      <c r="Q12" s="89">
        <v>16</v>
      </c>
      <c r="R12" s="87">
        <f t="shared" si="3"/>
        <v>3.8095238095238099E-2</v>
      </c>
      <c r="S12" s="88">
        <f t="shared" si="13"/>
        <v>0.77777777777777779</v>
      </c>
      <c r="T12" s="86">
        <v>2</v>
      </c>
      <c r="U12" s="87">
        <f t="shared" si="14"/>
        <v>4.8543689320388345E-3</v>
      </c>
      <c r="V12" s="89">
        <v>0</v>
      </c>
      <c r="W12" s="87">
        <f t="shared" si="4"/>
        <v>0</v>
      </c>
      <c r="X12" s="83">
        <f t="shared" si="5"/>
        <v>-1</v>
      </c>
      <c r="Y12" s="86">
        <v>201</v>
      </c>
      <c r="Z12" s="87">
        <f t="shared" si="15"/>
        <v>0.32789559543230018</v>
      </c>
      <c r="AA12" s="89">
        <v>194</v>
      </c>
      <c r="AB12" s="90">
        <f t="shared" si="1"/>
        <v>0.31596091205211724</v>
      </c>
      <c r="AC12" s="64">
        <f t="shared" si="6"/>
        <v>-3.482587064676617E-2</v>
      </c>
    </row>
    <row r="13" spans="1:29">
      <c r="A13" s="91" t="s">
        <v>14</v>
      </c>
      <c r="B13" s="92">
        <v>17028</v>
      </c>
      <c r="C13" s="32">
        <v>19050</v>
      </c>
      <c r="D13" s="83">
        <f t="shared" si="7"/>
        <v>0.11874559548978153</v>
      </c>
      <c r="E13" s="92">
        <v>10349</v>
      </c>
      <c r="F13" s="93">
        <f t="shared" si="8"/>
        <v>0.60776368334507869</v>
      </c>
      <c r="G13" s="32">
        <v>12564</v>
      </c>
      <c r="H13" s="93">
        <f t="shared" si="0"/>
        <v>0.65952755905511806</v>
      </c>
      <c r="I13" s="88">
        <f t="shared" si="9"/>
        <v>0.21403034109575805</v>
      </c>
      <c r="J13" s="92">
        <v>10098</v>
      </c>
      <c r="K13" s="93">
        <f t="shared" si="10"/>
        <v>0.80372492836676213</v>
      </c>
      <c r="L13" s="32">
        <v>12176</v>
      </c>
      <c r="M13" s="93">
        <f t="shared" si="2"/>
        <v>0.96911811524992042</v>
      </c>
      <c r="N13" s="88">
        <f t="shared" si="11"/>
        <v>0.20578332343038225</v>
      </c>
      <c r="O13" s="92">
        <v>236</v>
      </c>
      <c r="P13" s="87">
        <f t="shared" si="12"/>
        <v>2.280413566528167E-2</v>
      </c>
      <c r="Q13" s="94">
        <v>365</v>
      </c>
      <c r="R13" s="93">
        <f t="shared" si="3"/>
        <v>2.9051257561286216E-2</v>
      </c>
      <c r="S13" s="88">
        <f t="shared" si="13"/>
        <v>0.54661016949152541</v>
      </c>
      <c r="T13" s="92">
        <v>15</v>
      </c>
      <c r="U13" s="93">
        <f t="shared" si="14"/>
        <v>1.4494154024543434E-3</v>
      </c>
      <c r="V13" s="94">
        <v>23</v>
      </c>
      <c r="W13" s="93">
        <f t="shared" si="4"/>
        <v>1.8306271887933779E-3</v>
      </c>
      <c r="X13" s="83">
        <f t="shared" si="5"/>
        <v>0.53333333333333333</v>
      </c>
      <c r="Y13" s="92">
        <v>6679</v>
      </c>
      <c r="Z13" s="93">
        <f t="shared" si="15"/>
        <v>0.39223631665492131</v>
      </c>
      <c r="AA13" s="94">
        <v>6486</v>
      </c>
      <c r="AB13" s="95">
        <f t="shared" si="1"/>
        <v>0.34047244094488188</v>
      </c>
      <c r="AC13" s="64">
        <f t="shared" si="6"/>
        <v>-2.8896541398412936E-2</v>
      </c>
    </row>
    <row r="14" spans="1:29">
      <c r="A14" s="85" t="s">
        <v>15</v>
      </c>
      <c r="B14" s="86">
        <v>4064</v>
      </c>
      <c r="C14" s="26">
        <v>4303</v>
      </c>
      <c r="D14" s="83">
        <f t="shared" si="7"/>
        <v>5.8809055118110236E-2</v>
      </c>
      <c r="E14" s="86">
        <v>3053</v>
      </c>
      <c r="F14" s="87">
        <f t="shared" si="8"/>
        <v>0.75123031496062997</v>
      </c>
      <c r="G14" s="26">
        <v>2958</v>
      </c>
      <c r="H14" s="87">
        <f t="shared" si="0"/>
        <v>0.68742737624912853</v>
      </c>
      <c r="I14" s="88">
        <f t="shared" si="9"/>
        <v>-3.1116934163118243E-2</v>
      </c>
      <c r="J14" s="86">
        <v>2957</v>
      </c>
      <c r="K14" s="87">
        <f t="shared" si="10"/>
        <v>0.9996619337390128</v>
      </c>
      <c r="L14" s="26">
        <v>2875</v>
      </c>
      <c r="M14" s="87">
        <f t="shared" si="2"/>
        <v>0.97194050033806623</v>
      </c>
      <c r="N14" s="88">
        <f t="shared" si="11"/>
        <v>-2.7730808251606356E-2</v>
      </c>
      <c r="O14" s="86">
        <v>85</v>
      </c>
      <c r="P14" s="87">
        <f t="shared" si="12"/>
        <v>2.7841467409105796E-2</v>
      </c>
      <c r="Q14" s="89">
        <v>83</v>
      </c>
      <c r="R14" s="87">
        <f t="shared" si="3"/>
        <v>2.8059499661933739E-2</v>
      </c>
      <c r="S14" s="88">
        <f t="shared" si="13"/>
        <v>-2.3529411764705882E-2</v>
      </c>
      <c r="T14" s="86">
        <v>11</v>
      </c>
      <c r="U14" s="87">
        <f t="shared" si="14"/>
        <v>3.6030134294136916E-3</v>
      </c>
      <c r="V14" s="89">
        <v>0</v>
      </c>
      <c r="W14" s="87">
        <f t="shared" si="4"/>
        <v>0</v>
      </c>
      <c r="X14" s="83">
        <f t="shared" si="5"/>
        <v>-1</v>
      </c>
      <c r="Y14" s="86">
        <v>1011</v>
      </c>
      <c r="Z14" s="87">
        <f t="shared" si="15"/>
        <v>0.24876968503937008</v>
      </c>
      <c r="AA14" s="89">
        <v>1345</v>
      </c>
      <c r="AB14" s="90">
        <f t="shared" si="1"/>
        <v>0.31257262375087147</v>
      </c>
      <c r="AC14" s="64">
        <f t="shared" si="6"/>
        <v>0.33036597428288822</v>
      </c>
    </row>
    <row r="15" spans="1:29">
      <c r="A15" s="91" t="s">
        <v>16</v>
      </c>
      <c r="B15" s="92">
        <v>1076</v>
      </c>
      <c r="C15" s="32">
        <v>1251</v>
      </c>
      <c r="D15" s="83">
        <f t="shared" si="7"/>
        <v>0.16263940520446096</v>
      </c>
      <c r="E15" s="92">
        <v>688</v>
      </c>
      <c r="F15" s="93">
        <f t="shared" si="8"/>
        <v>0.63940520446096649</v>
      </c>
      <c r="G15" s="32">
        <v>754</v>
      </c>
      <c r="H15" s="93">
        <f t="shared" si="0"/>
        <v>0.60271782573940846</v>
      </c>
      <c r="I15" s="88">
        <f t="shared" si="9"/>
        <v>9.5930232558139539E-2</v>
      </c>
      <c r="J15" s="92">
        <v>652</v>
      </c>
      <c r="K15" s="93">
        <f t="shared" si="10"/>
        <v>0.86472148541114058</v>
      </c>
      <c r="L15" s="32">
        <v>709</v>
      </c>
      <c r="M15" s="93">
        <f t="shared" si="2"/>
        <v>0.94031830238726788</v>
      </c>
      <c r="N15" s="88">
        <f t="shared" si="11"/>
        <v>8.7423312883435578E-2</v>
      </c>
      <c r="O15" s="92">
        <v>34</v>
      </c>
      <c r="P15" s="87">
        <f t="shared" si="12"/>
        <v>4.9418604651162788E-2</v>
      </c>
      <c r="Q15" s="94">
        <v>42</v>
      </c>
      <c r="R15" s="93">
        <f t="shared" si="3"/>
        <v>5.5702917771883291E-2</v>
      </c>
      <c r="S15" s="88">
        <f t="shared" si="13"/>
        <v>0.23529411764705882</v>
      </c>
      <c r="T15" s="92">
        <v>2</v>
      </c>
      <c r="U15" s="93">
        <f t="shared" si="14"/>
        <v>2.9069767441860465E-3</v>
      </c>
      <c r="V15" s="94">
        <v>3</v>
      </c>
      <c r="W15" s="93">
        <f t="shared" si="4"/>
        <v>3.9787798408488064E-3</v>
      </c>
      <c r="X15" s="83">
        <f t="shared" si="5"/>
        <v>0.5</v>
      </c>
      <c r="Y15" s="92">
        <v>388</v>
      </c>
      <c r="Z15" s="93">
        <f t="shared" si="15"/>
        <v>0.36059479553903345</v>
      </c>
      <c r="AA15" s="94">
        <v>497</v>
      </c>
      <c r="AB15" s="95">
        <f t="shared" si="1"/>
        <v>0.39728217426059154</v>
      </c>
      <c r="AC15" s="64">
        <f t="shared" si="6"/>
        <v>0.28092783505154639</v>
      </c>
    </row>
    <row r="16" spans="1:29">
      <c r="A16" s="85" t="s">
        <v>17</v>
      </c>
      <c r="B16" s="86">
        <v>536</v>
      </c>
      <c r="C16" s="26">
        <v>575</v>
      </c>
      <c r="D16" s="83">
        <f t="shared" si="7"/>
        <v>7.2761194029850748E-2</v>
      </c>
      <c r="E16" s="86">
        <v>297</v>
      </c>
      <c r="F16" s="87">
        <f t="shared" si="8"/>
        <v>0.55410447761194026</v>
      </c>
      <c r="G16" s="26">
        <v>317</v>
      </c>
      <c r="H16" s="87">
        <f t="shared" si="0"/>
        <v>0.55130434782608695</v>
      </c>
      <c r="I16" s="88">
        <f t="shared" si="9"/>
        <v>6.7340067340067339E-2</v>
      </c>
      <c r="J16" s="86">
        <v>290</v>
      </c>
      <c r="K16" s="87">
        <f t="shared" si="10"/>
        <v>0.91482649842271291</v>
      </c>
      <c r="L16" s="26">
        <v>302</v>
      </c>
      <c r="M16" s="87">
        <f t="shared" si="2"/>
        <v>0.95268138801261826</v>
      </c>
      <c r="N16" s="88">
        <f t="shared" si="11"/>
        <v>4.1379310344827586E-2</v>
      </c>
      <c r="O16" s="86">
        <v>7</v>
      </c>
      <c r="P16" s="87">
        <f t="shared" si="12"/>
        <v>2.3569023569023569E-2</v>
      </c>
      <c r="Q16" s="89">
        <v>15</v>
      </c>
      <c r="R16" s="87">
        <f t="shared" si="3"/>
        <v>4.7318611987381701E-2</v>
      </c>
      <c r="S16" s="88">
        <f t="shared" si="13"/>
        <v>1.1428571428571428</v>
      </c>
      <c r="T16" s="86">
        <v>0</v>
      </c>
      <c r="U16" s="87">
        <f t="shared" si="14"/>
        <v>0</v>
      </c>
      <c r="V16" s="89">
        <v>0</v>
      </c>
      <c r="W16" s="87">
        <f t="shared" si="4"/>
        <v>0</v>
      </c>
      <c r="X16" s="83">
        <v>0</v>
      </c>
      <c r="Y16" s="86">
        <v>239</v>
      </c>
      <c r="Z16" s="87">
        <f t="shared" si="15"/>
        <v>0.44589552238805968</v>
      </c>
      <c r="AA16" s="89">
        <v>258</v>
      </c>
      <c r="AB16" s="90">
        <f t="shared" si="1"/>
        <v>0.44869565217391305</v>
      </c>
      <c r="AC16" s="64">
        <f t="shared" si="6"/>
        <v>7.9497907949790794E-2</v>
      </c>
    </row>
    <row r="17" spans="1:29">
      <c r="A17" s="91" t="s">
        <v>18</v>
      </c>
      <c r="B17" s="92">
        <v>680</v>
      </c>
      <c r="C17" s="32">
        <v>527</v>
      </c>
      <c r="D17" s="83">
        <f t="shared" si="7"/>
        <v>-0.22500000000000001</v>
      </c>
      <c r="E17" s="92">
        <v>444</v>
      </c>
      <c r="F17" s="93">
        <f t="shared" si="8"/>
        <v>0.65294117647058825</v>
      </c>
      <c r="G17" s="32">
        <v>352</v>
      </c>
      <c r="H17" s="93">
        <f t="shared" si="0"/>
        <v>0.66793168880455411</v>
      </c>
      <c r="I17" s="88">
        <f t="shared" si="9"/>
        <v>-0.2072072072072072</v>
      </c>
      <c r="J17" s="92">
        <v>420</v>
      </c>
      <c r="K17" s="93">
        <f t="shared" si="10"/>
        <v>1.1931818181818181</v>
      </c>
      <c r="L17" s="32">
        <v>307</v>
      </c>
      <c r="M17" s="93">
        <f t="shared" si="2"/>
        <v>0.87215909090909094</v>
      </c>
      <c r="N17" s="88">
        <f t="shared" si="11"/>
        <v>-0.26904761904761904</v>
      </c>
      <c r="O17" s="92">
        <v>24</v>
      </c>
      <c r="P17" s="87">
        <f t="shared" si="12"/>
        <v>5.4054054054054057E-2</v>
      </c>
      <c r="Q17" s="94">
        <v>45</v>
      </c>
      <c r="R17" s="93">
        <f t="shared" si="3"/>
        <v>0.12784090909090909</v>
      </c>
      <c r="S17" s="88">
        <f t="shared" si="13"/>
        <v>0.875</v>
      </c>
      <c r="T17" s="92">
        <v>0</v>
      </c>
      <c r="U17" s="93">
        <f t="shared" si="14"/>
        <v>0</v>
      </c>
      <c r="V17" s="94">
        <v>0</v>
      </c>
      <c r="W17" s="93">
        <f t="shared" si="4"/>
        <v>0</v>
      </c>
      <c r="X17" s="83">
        <v>0</v>
      </c>
      <c r="Y17" s="92">
        <v>236</v>
      </c>
      <c r="Z17" s="93">
        <f t="shared" si="15"/>
        <v>0.34705882352941175</v>
      </c>
      <c r="AA17" s="94">
        <v>175</v>
      </c>
      <c r="AB17" s="95">
        <f t="shared" si="1"/>
        <v>0.33206831119544594</v>
      </c>
      <c r="AC17" s="64">
        <f t="shared" si="6"/>
        <v>-0.25847457627118642</v>
      </c>
    </row>
    <row r="18" spans="1:29">
      <c r="A18" s="85" t="s">
        <v>19</v>
      </c>
      <c r="B18" s="86">
        <v>2544</v>
      </c>
      <c r="C18" s="26">
        <v>2754</v>
      </c>
      <c r="D18" s="83">
        <f t="shared" si="7"/>
        <v>8.254716981132075E-2</v>
      </c>
      <c r="E18" s="86">
        <v>1722</v>
      </c>
      <c r="F18" s="87">
        <f t="shared" si="8"/>
        <v>0.67688679245283023</v>
      </c>
      <c r="G18" s="26">
        <v>1908</v>
      </c>
      <c r="H18" s="87">
        <f t="shared" si="0"/>
        <v>0.69281045751633985</v>
      </c>
      <c r="I18" s="88">
        <f t="shared" si="9"/>
        <v>0.10801393728222997</v>
      </c>
      <c r="J18" s="86">
        <v>1631</v>
      </c>
      <c r="K18" s="87">
        <f t="shared" si="10"/>
        <v>0.85482180293501053</v>
      </c>
      <c r="L18" s="26">
        <v>1719</v>
      </c>
      <c r="M18" s="87">
        <f t="shared" si="2"/>
        <v>0.90094339622641506</v>
      </c>
      <c r="N18" s="88">
        <f t="shared" si="11"/>
        <v>5.3954629061925198E-2</v>
      </c>
      <c r="O18" s="86">
        <v>91</v>
      </c>
      <c r="P18" s="87">
        <f t="shared" si="12"/>
        <v>5.2845528455284556E-2</v>
      </c>
      <c r="Q18" s="89">
        <v>189</v>
      </c>
      <c r="R18" s="87">
        <f t="shared" si="3"/>
        <v>9.9056603773584911E-2</v>
      </c>
      <c r="S18" s="88">
        <f t="shared" si="13"/>
        <v>1.0769230769230769</v>
      </c>
      <c r="T18" s="86">
        <v>0</v>
      </c>
      <c r="U18" s="87">
        <f t="shared" si="14"/>
        <v>0</v>
      </c>
      <c r="V18" s="89">
        <v>0</v>
      </c>
      <c r="W18" s="87">
        <f t="shared" si="4"/>
        <v>0</v>
      </c>
      <c r="X18" s="83">
        <v>0</v>
      </c>
      <c r="Y18" s="86">
        <v>822</v>
      </c>
      <c r="Z18" s="87">
        <f t="shared" si="15"/>
        <v>0.32311320754716982</v>
      </c>
      <c r="AA18" s="89">
        <v>846</v>
      </c>
      <c r="AB18" s="90">
        <f t="shared" si="1"/>
        <v>0.30718954248366015</v>
      </c>
      <c r="AC18" s="64">
        <f t="shared" si="6"/>
        <v>2.9197080291970802E-2</v>
      </c>
    </row>
    <row r="19" spans="1:29">
      <c r="A19" s="91" t="s">
        <v>20</v>
      </c>
      <c r="B19" s="92">
        <v>36625</v>
      </c>
      <c r="C19" s="32">
        <v>37351</v>
      </c>
      <c r="D19" s="83">
        <f t="shared" si="7"/>
        <v>1.9822525597269623E-2</v>
      </c>
      <c r="E19" s="92">
        <v>23292</v>
      </c>
      <c r="F19" s="93">
        <f t="shared" si="8"/>
        <v>0.63595904436860073</v>
      </c>
      <c r="G19" s="32">
        <v>23892</v>
      </c>
      <c r="H19" s="93">
        <f t="shared" si="0"/>
        <v>0.63966158871248424</v>
      </c>
      <c r="I19" s="88">
        <f t="shared" si="9"/>
        <v>2.575991756826378E-2</v>
      </c>
      <c r="J19" s="92">
        <v>20991</v>
      </c>
      <c r="K19" s="93">
        <f t="shared" si="10"/>
        <v>0.87857860371672525</v>
      </c>
      <c r="L19" s="32">
        <v>21177</v>
      </c>
      <c r="M19" s="93">
        <f t="shared" si="2"/>
        <v>0.88636363636363635</v>
      </c>
      <c r="N19" s="88">
        <f t="shared" si="11"/>
        <v>8.8609404030298693E-3</v>
      </c>
      <c r="O19" s="92">
        <v>2292</v>
      </c>
      <c r="P19" s="87">
        <f t="shared" si="12"/>
        <v>9.8402885110767641E-2</v>
      </c>
      <c r="Q19" s="94">
        <v>2661</v>
      </c>
      <c r="R19" s="93">
        <f t="shared" si="3"/>
        <v>0.11137619286790558</v>
      </c>
      <c r="S19" s="88">
        <f t="shared" si="13"/>
        <v>0.16099476439790575</v>
      </c>
      <c r="T19" s="92">
        <v>9</v>
      </c>
      <c r="U19" s="93">
        <f t="shared" si="14"/>
        <v>3.8639876352395672E-4</v>
      </c>
      <c r="V19" s="94">
        <v>54</v>
      </c>
      <c r="W19" s="93">
        <f t="shared" si="4"/>
        <v>2.2601707684580612E-3</v>
      </c>
      <c r="X19" s="83">
        <f t="shared" si="5"/>
        <v>5</v>
      </c>
      <c r="Y19" s="92">
        <v>13333</v>
      </c>
      <c r="Z19" s="93">
        <f t="shared" si="15"/>
        <v>0.36404095563139932</v>
      </c>
      <c r="AA19" s="94">
        <v>13495</v>
      </c>
      <c r="AB19" s="95">
        <f t="shared" si="1"/>
        <v>0.36130224090385799</v>
      </c>
      <c r="AC19" s="64">
        <f t="shared" si="6"/>
        <v>1.215030375759394E-2</v>
      </c>
    </row>
    <row r="20" spans="1:29">
      <c r="A20" s="85" t="s">
        <v>21</v>
      </c>
      <c r="B20" s="86">
        <v>2226</v>
      </c>
      <c r="C20" s="26">
        <v>2274</v>
      </c>
      <c r="D20" s="83">
        <f t="shared" si="7"/>
        <v>2.15633423180593E-2</v>
      </c>
      <c r="E20" s="86">
        <v>1433</v>
      </c>
      <c r="F20" s="87">
        <f t="shared" si="8"/>
        <v>0.64375561545372861</v>
      </c>
      <c r="G20" s="26">
        <v>1549</v>
      </c>
      <c r="H20" s="87">
        <f t="shared" si="0"/>
        <v>0.68117854001759015</v>
      </c>
      <c r="I20" s="88">
        <f t="shared" si="9"/>
        <v>8.0949057920446613E-2</v>
      </c>
      <c r="J20" s="86">
        <v>1388</v>
      </c>
      <c r="K20" s="87">
        <f t="shared" si="10"/>
        <v>0.89606197546804389</v>
      </c>
      <c r="L20" s="26">
        <v>1465</v>
      </c>
      <c r="M20" s="87">
        <f t="shared" si="2"/>
        <v>0.94577146546158808</v>
      </c>
      <c r="N20" s="88">
        <f t="shared" si="11"/>
        <v>5.5475504322766572E-2</v>
      </c>
      <c r="O20" s="86">
        <v>45</v>
      </c>
      <c r="P20" s="87">
        <f t="shared" si="12"/>
        <v>3.1402651779483599E-2</v>
      </c>
      <c r="Q20" s="89">
        <v>84</v>
      </c>
      <c r="R20" s="87">
        <f t="shared" si="3"/>
        <v>5.4228534538411879E-2</v>
      </c>
      <c r="S20" s="88">
        <f t="shared" si="13"/>
        <v>0.8666666666666667</v>
      </c>
      <c r="T20" s="86">
        <v>0</v>
      </c>
      <c r="U20" s="87">
        <f t="shared" si="14"/>
        <v>0</v>
      </c>
      <c r="V20" s="89">
        <v>0</v>
      </c>
      <c r="W20" s="87">
        <f t="shared" si="4"/>
        <v>0</v>
      </c>
      <c r="X20" s="83">
        <v>0</v>
      </c>
      <c r="Y20" s="86">
        <v>793</v>
      </c>
      <c r="Z20" s="87">
        <f t="shared" si="15"/>
        <v>0.35624438454627133</v>
      </c>
      <c r="AA20" s="89">
        <v>725</v>
      </c>
      <c r="AB20" s="90">
        <f t="shared" si="1"/>
        <v>0.31882145998240985</v>
      </c>
      <c r="AC20" s="64">
        <f t="shared" si="6"/>
        <v>-8.5750315258511983E-2</v>
      </c>
    </row>
    <row r="21" spans="1:29">
      <c r="A21" s="91" t="s">
        <v>22</v>
      </c>
      <c r="B21" s="92">
        <v>3454</v>
      </c>
      <c r="C21" s="32">
        <v>3510</v>
      </c>
      <c r="D21" s="83">
        <f t="shared" si="7"/>
        <v>1.6213086276780544E-2</v>
      </c>
      <c r="E21" s="92">
        <v>2365</v>
      </c>
      <c r="F21" s="93">
        <f t="shared" si="8"/>
        <v>0.6847133757961783</v>
      </c>
      <c r="G21" s="32">
        <v>2573</v>
      </c>
      <c r="H21" s="93">
        <f t="shared" si="0"/>
        <v>0.73304843304843303</v>
      </c>
      <c r="I21" s="88">
        <f t="shared" si="9"/>
        <v>8.7949260042283303E-2</v>
      </c>
      <c r="J21" s="92">
        <v>2310</v>
      </c>
      <c r="K21" s="93">
        <f t="shared" si="10"/>
        <v>0.8977846871356393</v>
      </c>
      <c r="L21" s="32">
        <v>2462</v>
      </c>
      <c r="M21" s="93">
        <f t="shared" si="2"/>
        <v>0.95685969685192385</v>
      </c>
      <c r="N21" s="88">
        <f t="shared" si="11"/>
        <v>6.5800865800865804E-2</v>
      </c>
      <c r="O21" s="92">
        <v>55</v>
      </c>
      <c r="P21" s="87">
        <f t="shared" si="12"/>
        <v>2.3255813953488372E-2</v>
      </c>
      <c r="Q21" s="94">
        <v>111</v>
      </c>
      <c r="R21" s="93">
        <f t="shared" si="3"/>
        <v>4.3140303148076174E-2</v>
      </c>
      <c r="S21" s="88">
        <f t="shared" si="13"/>
        <v>1.0181818181818181</v>
      </c>
      <c r="T21" s="92">
        <v>0</v>
      </c>
      <c r="U21" s="93">
        <f t="shared" si="14"/>
        <v>0</v>
      </c>
      <c r="V21" s="94">
        <v>0</v>
      </c>
      <c r="W21" s="93">
        <f t="shared" si="4"/>
        <v>0</v>
      </c>
      <c r="X21" s="83">
        <v>0</v>
      </c>
      <c r="Y21" s="92">
        <v>1089</v>
      </c>
      <c r="Z21" s="93">
        <f t="shared" si="15"/>
        <v>0.31528662420382164</v>
      </c>
      <c r="AA21" s="94">
        <v>937</v>
      </c>
      <c r="AB21" s="95">
        <f t="shared" si="1"/>
        <v>0.26695156695156697</v>
      </c>
      <c r="AC21" s="64">
        <f t="shared" si="6"/>
        <v>-0.13957759412304868</v>
      </c>
    </row>
    <row r="22" spans="1:29">
      <c r="A22" s="85" t="s">
        <v>23</v>
      </c>
      <c r="B22" s="86">
        <v>1410</v>
      </c>
      <c r="C22" s="26">
        <v>1553</v>
      </c>
      <c r="D22" s="83">
        <f t="shared" si="7"/>
        <v>0.10141843971631205</v>
      </c>
      <c r="E22" s="86">
        <v>1003</v>
      </c>
      <c r="F22" s="87">
        <f t="shared" si="8"/>
        <v>0.71134751773049643</v>
      </c>
      <c r="G22" s="26">
        <v>1080</v>
      </c>
      <c r="H22" s="87">
        <f t="shared" si="0"/>
        <v>0.69542820347714107</v>
      </c>
      <c r="I22" s="88">
        <f t="shared" si="9"/>
        <v>7.6769690927218345E-2</v>
      </c>
      <c r="J22" s="86">
        <v>974</v>
      </c>
      <c r="K22" s="87">
        <f t="shared" si="10"/>
        <v>0.9018518518518519</v>
      </c>
      <c r="L22" s="26">
        <v>1008</v>
      </c>
      <c r="M22" s="87">
        <f t="shared" si="2"/>
        <v>0.93333333333333335</v>
      </c>
      <c r="N22" s="88">
        <f t="shared" si="11"/>
        <v>3.4907597535934289E-2</v>
      </c>
      <c r="O22" s="86">
        <v>29</v>
      </c>
      <c r="P22" s="87">
        <f t="shared" si="12"/>
        <v>2.8913260219341975E-2</v>
      </c>
      <c r="Q22" s="89">
        <v>68</v>
      </c>
      <c r="R22" s="87">
        <f t="shared" si="3"/>
        <v>6.2962962962962957E-2</v>
      </c>
      <c r="S22" s="88">
        <f t="shared" si="13"/>
        <v>1.3448275862068966</v>
      </c>
      <c r="T22" s="86">
        <v>0</v>
      </c>
      <c r="U22" s="87">
        <f t="shared" si="14"/>
        <v>0</v>
      </c>
      <c r="V22" s="89">
        <v>4</v>
      </c>
      <c r="W22" s="87">
        <f t="shared" si="4"/>
        <v>3.7037037037037038E-3</v>
      </c>
      <c r="X22" s="83">
        <v>1</v>
      </c>
      <c r="Y22" s="86">
        <v>407</v>
      </c>
      <c r="Z22" s="87">
        <f t="shared" si="15"/>
        <v>0.28865248226950352</v>
      </c>
      <c r="AA22" s="89">
        <v>473</v>
      </c>
      <c r="AB22" s="90">
        <f t="shared" si="1"/>
        <v>0.30457179652285898</v>
      </c>
      <c r="AC22" s="64">
        <f t="shared" si="6"/>
        <v>0.16216216216216217</v>
      </c>
    </row>
    <row r="23" spans="1:29">
      <c r="A23" s="91" t="s">
        <v>24</v>
      </c>
      <c r="B23" s="92">
        <v>290</v>
      </c>
      <c r="C23" s="32">
        <v>322</v>
      </c>
      <c r="D23" s="83">
        <f t="shared" si="7"/>
        <v>0.1103448275862069</v>
      </c>
      <c r="E23" s="92">
        <v>199</v>
      </c>
      <c r="F23" s="93">
        <f t="shared" si="8"/>
        <v>0.68620689655172418</v>
      </c>
      <c r="G23" s="32">
        <v>189</v>
      </c>
      <c r="H23" s="93">
        <f t="shared" si="0"/>
        <v>0.58695652173913049</v>
      </c>
      <c r="I23" s="88">
        <f t="shared" si="9"/>
        <v>-5.0251256281407038E-2</v>
      </c>
      <c r="J23" s="92">
        <v>197</v>
      </c>
      <c r="K23" s="93">
        <f t="shared" si="10"/>
        <v>1.0423280423280423</v>
      </c>
      <c r="L23" s="32">
        <v>179</v>
      </c>
      <c r="M23" s="93">
        <f t="shared" si="2"/>
        <v>0.94708994708994709</v>
      </c>
      <c r="N23" s="88">
        <f t="shared" si="11"/>
        <v>-9.1370558375634514E-2</v>
      </c>
      <c r="O23" s="92">
        <v>2</v>
      </c>
      <c r="P23" s="87">
        <f t="shared" si="12"/>
        <v>1.0050251256281407E-2</v>
      </c>
      <c r="Q23" s="94">
        <v>10</v>
      </c>
      <c r="R23" s="93">
        <f t="shared" si="3"/>
        <v>5.2910052910052907E-2</v>
      </c>
      <c r="S23" s="88">
        <f t="shared" si="13"/>
        <v>4</v>
      </c>
      <c r="T23" s="92">
        <v>0</v>
      </c>
      <c r="U23" s="93">
        <f t="shared" si="14"/>
        <v>0</v>
      </c>
      <c r="V23" s="94">
        <v>0</v>
      </c>
      <c r="W23" s="93">
        <f t="shared" si="4"/>
        <v>0</v>
      </c>
      <c r="X23" s="83">
        <v>0</v>
      </c>
      <c r="Y23" s="92">
        <v>91</v>
      </c>
      <c r="Z23" s="93">
        <f t="shared" si="15"/>
        <v>0.31379310344827588</v>
      </c>
      <c r="AA23" s="94">
        <v>133</v>
      </c>
      <c r="AB23" s="95">
        <f t="shared" si="1"/>
        <v>0.41304347826086957</v>
      </c>
      <c r="AC23" s="64">
        <f t="shared" si="6"/>
        <v>0.46153846153846156</v>
      </c>
    </row>
    <row r="24" spans="1:29">
      <c r="A24" s="85" t="s">
        <v>25</v>
      </c>
      <c r="B24" s="86">
        <v>4098</v>
      </c>
      <c r="C24" s="26">
        <v>3981</v>
      </c>
      <c r="D24" s="83">
        <f t="shared" si="7"/>
        <v>-2.8550512445095169E-2</v>
      </c>
      <c r="E24" s="86">
        <v>2698</v>
      </c>
      <c r="F24" s="87">
        <f t="shared" si="8"/>
        <v>0.65836993655441678</v>
      </c>
      <c r="G24" s="26">
        <v>2536</v>
      </c>
      <c r="H24" s="87">
        <f t="shared" si="0"/>
        <v>0.63702587289625723</v>
      </c>
      <c r="I24" s="88">
        <f t="shared" si="9"/>
        <v>-6.0044477390659746E-2</v>
      </c>
      <c r="J24" s="86">
        <v>2550</v>
      </c>
      <c r="K24" s="87">
        <f t="shared" si="10"/>
        <v>1.0055205047318612</v>
      </c>
      <c r="L24" s="26">
        <v>2306</v>
      </c>
      <c r="M24" s="87">
        <f t="shared" si="2"/>
        <v>0.90930599369085174</v>
      </c>
      <c r="N24" s="88">
        <f t="shared" si="11"/>
        <v>-9.5686274509803923E-2</v>
      </c>
      <c r="O24" s="86">
        <v>125</v>
      </c>
      <c r="P24" s="87">
        <f t="shared" si="12"/>
        <v>4.6330615270570794E-2</v>
      </c>
      <c r="Q24" s="89">
        <v>230</v>
      </c>
      <c r="R24" s="87">
        <f t="shared" si="3"/>
        <v>9.069400630914827E-2</v>
      </c>
      <c r="S24" s="88">
        <f t="shared" si="13"/>
        <v>0.84</v>
      </c>
      <c r="T24" s="86">
        <v>23</v>
      </c>
      <c r="U24" s="87">
        <f t="shared" si="14"/>
        <v>8.5248332097850252E-3</v>
      </c>
      <c r="V24" s="89">
        <v>0</v>
      </c>
      <c r="W24" s="87">
        <f t="shared" si="4"/>
        <v>0</v>
      </c>
      <c r="X24" s="83">
        <f t="shared" si="5"/>
        <v>-1</v>
      </c>
      <c r="Y24" s="86">
        <v>1400</v>
      </c>
      <c r="Z24" s="87">
        <f t="shared" si="15"/>
        <v>0.34163006344558322</v>
      </c>
      <c r="AA24" s="89">
        <v>1445</v>
      </c>
      <c r="AB24" s="90">
        <f t="shared" si="1"/>
        <v>0.36297412710374277</v>
      </c>
      <c r="AC24" s="64">
        <f t="shared" si="6"/>
        <v>3.214285714285714E-2</v>
      </c>
    </row>
    <row r="25" spans="1:29">
      <c r="A25" s="91" t="s">
        <v>26</v>
      </c>
      <c r="B25" s="92">
        <v>35653</v>
      </c>
      <c r="C25" s="32">
        <v>38677</v>
      </c>
      <c r="D25" s="83">
        <f t="shared" si="7"/>
        <v>8.481754691049842E-2</v>
      </c>
      <c r="E25" s="92">
        <v>24627</v>
      </c>
      <c r="F25" s="93">
        <f t="shared" si="8"/>
        <v>0.6907413120915491</v>
      </c>
      <c r="G25" s="32">
        <v>27724</v>
      </c>
      <c r="H25" s="93">
        <f t="shared" si="0"/>
        <v>0.71680843912402725</v>
      </c>
      <c r="I25" s="88">
        <f t="shared" si="9"/>
        <v>0.12575628375360376</v>
      </c>
      <c r="J25" s="92">
        <v>23697</v>
      </c>
      <c r="K25" s="93">
        <f t="shared" si="10"/>
        <v>0.85474678978502383</v>
      </c>
      <c r="L25" s="32">
        <v>26304</v>
      </c>
      <c r="M25" s="93">
        <f t="shared" si="2"/>
        <v>0.94878083970567018</v>
      </c>
      <c r="N25" s="88">
        <f t="shared" si="11"/>
        <v>0.1100139258133941</v>
      </c>
      <c r="O25" s="92">
        <v>783</v>
      </c>
      <c r="P25" s="87">
        <f t="shared" si="12"/>
        <v>3.1794372030698015E-2</v>
      </c>
      <c r="Q25" s="94">
        <v>1325</v>
      </c>
      <c r="R25" s="93">
        <f t="shared" si="3"/>
        <v>4.7792526330976769E-2</v>
      </c>
      <c r="S25" s="88">
        <f t="shared" si="13"/>
        <v>0.69220945083014052</v>
      </c>
      <c r="T25" s="92">
        <v>147</v>
      </c>
      <c r="U25" s="93">
        <f t="shared" si="14"/>
        <v>5.9690583505908152E-3</v>
      </c>
      <c r="V25" s="94">
        <v>95</v>
      </c>
      <c r="W25" s="93">
        <f t="shared" si="4"/>
        <v>3.4266339633530515E-3</v>
      </c>
      <c r="X25" s="83">
        <v>0</v>
      </c>
      <c r="Y25" s="92">
        <v>11026</v>
      </c>
      <c r="Z25" s="93">
        <f t="shared" si="15"/>
        <v>0.3092586879084509</v>
      </c>
      <c r="AA25" s="94">
        <v>10953</v>
      </c>
      <c r="AB25" s="95">
        <f t="shared" si="1"/>
        <v>0.2831915608759728</v>
      </c>
      <c r="AC25" s="64">
        <f t="shared" si="6"/>
        <v>-6.6207146744059493E-3</v>
      </c>
    </row>
    <row r="26" spans="1:29">
      <c r="A26" s="85" t="s">
        <v>27</v>
      </c>
      <c r="B26" s="86">
        <v>6473</v>
      </c>
      <c r="C26" s="26">
        <v>6582</v>
      </c>
      <c r="D26" s="83">
        <f t="shared" si="7"/>
        <v>1.6839178124517226E-2</v>
      </c>
      <c r="E26" s="86">
        <v>4308</v>
      </c>
      <c r="F26" s="87">
        <f t="shared" si="8"/>
        <v>0.66553375560018535</v>
      </c>
      <c r="G26" s="26">
        <v>4805</v>
      </c>
      <c r="H26" s="87">
        <f t="shared" si="0"/>
        <v>0.73002127013065943</v>
      </c>
      <c r="I26" s="88">
        <f t="shared" si="9"/>
        <v>0.11536675951717734</v>
      </c>
      <c r="J26" s="86">
        <v>4186</v>
      </c>
      <c r="K26" s="87">
        <f t="shared" si="10"/>
        <v>0.87117585848074919</v>
      </c>
      <c r="L26" s="26">
        <v>4691</v>
      </c>
      <c r="M26" s="87">
        <f t="shared" si="2"/>
        <v>0.97627471383975029</v>
      </c>
      <c r="N26" s="88">
        <f t="shared" si="11"/>
        <v>0.1206402293358815</v>
      </c>
      <c r="O26" s="86">
        <v>122</v>
      </c>
      <c r="P26" s="87">
        <f t="shared" si="12"/>
        <v>2.8319405756731662E-2</v>
      </c>
      <c r="Q26" s="89">
        <v>114</v>
      </c>
      <c r="R26" s="87">
        <f t="shared" si="3"/>
        <v>2.3725286160249739E-2</v>
      </c>
      <c r="S26" s="88">
        <f t="shared" si="13"/>
        <v>-6.5573770491803282E-2</v>
      </c>
      <c r="T26" s="86">
        <v>0</v>
      </c>
      <c r="U26" s="87">
        <f t="shared" si="14"/>
        <v>0</v>
      </c>
      <c r="V26" s="89">
        <v>0</v>
      </c>
      <c r="W26" s="87">
        <f t="shared" si="4"/>
        <v>0</v>
      </c>
      <c r="X26" s="83">
        <v>0</v>
      </c>
      <c r="Y26" s="86">
        <v>2165</v>
      </c>
      <c r="Z26" s="87">
        <f t="shared" si="15"/>
        <v>0.33446624439981459</v>
      </c>
      <c r="AA26" s="89">
        <v>1777</v>
      </c>
      <c r="AB26" s="90">
        <f t="shared" si="1"/>
        <v>0.26997872986934063</v>
      </c>
      <c r="AC26" s="64">
        <f t="shared" si="6"/>
        <v>-0.17921478060046189</v>
      </c>
    </row>
    <row r="27" spans="1:29">
      <c r="A27" s="91" t="s">
        <v>28</v>
      </c>
      <c r="B27" s="92">
        <v>1537</v>
      </c>
      <c r="C27" s="32">
        <v>1587</v>
      </c>
      <c r="D27" s="83">
        <f t="shared" si="7"/>
        <v>3.2530904359141181E-2</v>
      </c>
      <c r="E27" s="92">
        <v>896</v>
      </c>
      <c r="F27" s="93">
        <f t="shared" si="8"/>
        <v>0.58295380611581005</v>
      </c>
      <c r="G27" s="32">
        <v>1005</v>
      </c>
      <c r="H27" s="93">
        <f t="shared" si="0"/>
        <v>0.63327032136105865</v>
      </c>
      <c r="I27" s="88">
        <f t="shared" si="9"/>
        <v>0.12165178571428571</v>
      </c>
      <c r="J27" s="92">
        <v>836</v>
      </c>
      <c r="K27" s="93">
        <f t="shared" si="10"/>
        <v>0.83184079601990046</v>
      </c>
      <c r="L27" s="32">
        <v>934</v>
      </c>
      <c r="M27" s="93">
        <f t="shared" si="2"/>
        <v>0.92935323383084578</v>
      </c>
      <c r="N27" s="88">
        <f t="shared" si="11"/>
        <v>0.11722488038277512</v>
      </c>
      <c r="O27" s="92">
        <v>56</v>
      </c>
      <c r="P27" s="87">
        <f t="shared" si="12"/>
        <v>6.25E-2</v>
      </c>
      <c r="Q27" s="94">
        <v>71</v>
      </c>
      <c r="R27" s="93">
        <f t="shared" si="3"/>
        <v>7.0646766169154232E-2</v>
      </c>
      <c r="S27" s="88">
        <f t="shared" si="13"/>
        <v>0.26785714285714285</v>
      </c>
      <c r="T27" s="92">
        <v>4</v>
      </c>
      <c r="U27" s="93">
        <f t="shared" si="14"/>
        <v>4.464285714285714E-3</v>
      </c>
      <c r="V27" s="94">
        <v>0</v>
      </c>
      <c r="W27" s="93">
        <f t="shared" si="4"/>
        <v>0</v>
      </c>
      <c r="X27" s="83">
        <f t="shared" si="5"/>
        <v>-1</v>
      </c>
      <c r="Y27" s="92">
        <v>641</v>
      </c>
      <c r="Z27" s="93">
        <f t="shared" si="15"/>
        <v>0.41704619388418995</v>
      </c>
      <c r="AA27" s="94">
        <v>582</v>
      </c>
      <c r="AB27" s="95">
        <f t="shared" si="1"/>
        <v>0.3667296786389414</v>
      </c>
      <c r="AC27" s="64">
        <f t="shared" si="6"/>
        <v>-9.2043681747269887E-2</v>
      </c>
    </row>
    <row r="28" spans="1:29">
      <c r="A28" s="85" t="s">
        <v>29</v>
      </c>
      <c r="B28" s="86">
        <v>811</v>
      </c>
      <c r="C28" s="26">
        <v>748</v>
      </c>
      <c r="D28" s="83">
        <f t="shared" si="7"/>
        <v>-7.7681874229346484E-2</v>
      </c>
      <c r="E28" s="86">
        <v>507</v>
      </c>
      <c r="F28" s="87">
        <f t="shared" si="8"/>
        <v>0.62515413070283599</v>
      </c>
      <c r="G28" s="26">
        <v>502</v>
      </c>
      <c r="H28" s="87">
        <f t="shared" si="0"/>
        <v>0.67112299465240643</v>
      </c>
      <c r="I28" s="88">
        <f t="shared" si="9"/>
        <v>-9.8619329388560158E-3</v>
      </c>
      <c r="J28" s="86">
        <v>492</v>
      </c>
      <c r="K28" s="87">
        <f t="shared" si="10"/>
        <v>0.98007968127490042</v>
      </c>
      <c r="L28" s="26">
        <v>502</v>
      </c>
      <c r="M28" s="87">
        <f t="shared" si="2"/>
        <v>1</v>
      </c>
      <c r="N28" s="88">
        <f t="shared" si="11"/>
        <v>2.032520325203252E-2</v>
      </c>
      <c r="O28" s="86">
        <v>15</v>
      </c>
      <c r="P28" s="87">
        <f t="shared" si="12"/>
        <v>2.9585798816568046E-2</v>
      </c>
      <c r="Q28" s="89">
        <v>0</v>
      </c>
      <c r="R28" s="87">
        <f t="shared" si="3"/>
        <v>0</v>
      </c>
      <c r="S28" s="88">
        <f t="shared" si="13"/>
        <v>-1</v>
      </c>
      <c r="T28" s="86">
        <v>0</v>
      </c>
      <c r="U28" s="87">
        <f t="shared" si="14"/>
        <v>0</v>
      </c>
      <c r="V28" s="89">
        <v>0</v>
      </c>
      <c r="W28" s="87">
        <f t="shared" si="4"/>
        <v>0</v>
      </c>
      <c r="X28" s="83">
        <v>0</v>
      </c>
      <c r="Y28" s="86">
        <v>304</v>
      </c>
      <c r="Z28" s="87">
        <f t="shared" si="15"/>
        <v>0.37484586929716401</v>
      </c>
      <c r="AA28" s="89">
        <v>246</v>
      </c>
      <c r="AB28" s="90">
        <f t="shared" si="1"/>
        <v>0.32887700534759357</v>
      </c>
      <c r="AC28" s="64">
        <f t="shared" si="6"/>
        <v>-0.19078947368421054</v>
      </c>
    </row>
    <row r="29" spans="1:29">
      <c r="A29" s="91" t="s">
        <v>30</v>
      </c>
      <c r="B29" s="92">
        <v>3917</v>
      </c>
      <c r="C29" s="32">
        <v>4173</v>
      </c>
      <c r="D29" s="83">
        <f t="shared" si="7"/>
        <v>6.5356139902986984E-2</v>
      </c>
      <c r="E29" s="92">
        <v>2626</v>
      </c>
      <c r="F29" s="93">
        <f t="shared" si="8"/>
        <v>0.67041102884860859</v>
      </c>
      <c r="G29" s="32">
        <v>2778</v>
      </c>
      <c r="H29" s="93">
        <f t="shared" si="0"/>
        <v>0.6657081236520489</v>
      </c>
      <c r="I29" s="88">
        <f t="shared" si="9"/>
        <v>5.7882711348057884E-2</v>
      </c>
      <c r="J29" s="92">
        <v>2536</v>
      </c>
      <c r="K29" s="93">
        <f t="shared" si="10"/>
        <v>0.91288696904247657</v>
      </c>
      <c r="L29" s="32">
        <v>2718</v>
      </c>
      <c r="M29" s="93">
        <f t="shared" si="2"/>
        <v>0.97840172786177104</v>
      </c>
      <c r="N29" s="88">
        <f t="shared" si="11"/>
        <v>7.1766561514195581E-2</v>
      </c>
      <c r="O29" s="92">
        <v>90</v>
      </c>
      <c r="P29" s="87">
        <f t="shared" si="12"/>
        <v>3.4272658035034272E-2</v>
      </c>
      <c r="Q29" s="94">
        <v>60</v>
      </c>
      <c r="R29" s="93">
        <f t="shared" si="3"/>
        <v>2.159827213822894E-2</v>
      </c>
      <c r="S29" s="88">
        <f t="shared" si="13"/>
        <v>-0.33333333333333331</v>
      </c>
      <c r="T29" s="92">
        <v>0</v>
      </c>
      <c r="U29" s="93">
        <f t="shared" si="14"/>
        <v>0</v>
      </c>
      <c r="V29" s="94">
        <v>0</v>
      </c>
      <c r="W29" s="93">
        <f t="shared" si="4"/>
        <v>0</v>
      </c>
      <c r="X29" s="83">
        <v>0</v>
      </c>
      <c r="Y29" s="92">
        <v>1291</v>
      </c>
      <c r="Z29" s="93">
        <f t="shared" si="15"/>
        <v>0.32958897115139135</v>
      </c>
      <c r="AA29" s="94">
        <v>1395</v>
      </c>
      <c r="AB29" s="95">
        <f t="shared" si="1"/>
        <v>0.3342918763479511</v>
      </c>
      <c r="AC29" s="64">
        <f t="shared" si="6"/>
        <v>8.0557707203718049E-2</v>
      </c>
    </row>
    <row r="30" spans="1:29">
      <c r="A30" s="85" t="s">
        <v>31</v>
      </c>
      <c r="B30" s="86">
        <v>7375</v>
      </c>
      <c r="C30" s="26">
        <v>7250</v>
      </c>
      <c r="D30" s="83">
        <f t="shared" si="7"/>
        <v>-1.6949152542372881E-2</v>
      </c>
      <c r="E30" s="86">
        <v>4743</v>
      </c>
      <c r="F30" s="87">
        <f t="shared" si="8"/>
        <v>0.64311864406779662</v>
      </c>
      <c r="G30" s="26">
        <v>4898</v>
      </c>
      <c r="H30" s="87">
        <f t="shared" si="0"/>
        <v>0.67558620689655169</v>
      </c>
      <c r="I30" s="88">
        <f t="shared" si="9"/>
        <v>3.2679738562091505E-2</v>
      </c>
      <c r="J30" s="86">
        <v>4468</v>
      </c>
      <c r="K30" s="87">
        <f t="shared" si="10"/>
        <v>0.91220906492445897</v>
      </c>
      <c r="L30" s="26">
        <v>4639</v>
      </c>
      <c r="M30" s="87">
        <f t="shared" si="2"/>
        <v>0.94712127398938339</v>
      </c>
      <c r="N30" s="88">
        <f t="shared" si="11"/>
        <v>3.8272157564905998E-2</v>
      </c>
      <c r="O30" s="86">
        <v>246</v>
      </c>
      <c r="P30" s="87">
        <f t="shared" si="12"/>
        <v>5.1865907653383933E-2</v>
      </c>
      <c r="Q30" s="89">
        <v>214</v>
      </c>
      <c r="R30" s="87">
        <f t="shared" si="3"/>
        <v>4.3691302572478566E-2</v>
      </c>
      <c r="S30" s="88">
        <f t="shared" si="13"/>
        <v>-0.13008130081300814</v>
      </c>
      <c r="T30" s="86">
        <v>29</v>
      </c>
      <c r="U30" s="87">
        <f t="shared" si="14"/>
        <v>6.1142736664558297E-3</v>
      </c>
      <c r="V30" s="89">
        <v>45</v>
      </c>
      <c r="W30" s="87">
        <f t="shared" si="4"/>
        <v>9.1874234381380156E-3</v>
      </c>
      <c r="X30" s="83">
        <f t="shared" si="5"/>
        <v>0.55172413793103448</v>
      </c>
      <c r="Y30" s="86">
        <v>2632</v>
      </c>
      <c r="Z30" s="87">
        <f t="shared" si="15"/>
        <v>0.35688135593220338</v>
      </c>
      <c r="AA30" s="89">
        <v>2352</v>
      </c>
      <c r="AB30" s="90">
        <f t="shared" si="1"/>
        <v>0.32441379310344826</v>
      </c>
      <c r="AC30" s="64">
        <f t="shared" si="6"/>
        <v>-0.10638297872340426</v>
      </c>
    </row>
    <row r="31" spans="1:29">
      <c r="A31" s="91" t="s">
        <v>32</v>
      </c>
      <c r="B31" s="92">
        <v>508</v>
      </c>
      <c r="C31" s="32">
        <v>616</v>
      </c>
      <c r="D31" s="83">
        <f t="shared" si="7"/>
        <v>0.2125984251968504</v>
      </c>
      <c r="E31" s="92">
        <v>347</v>
      </c>
      <c r="F31" s="93">
        <f t="shared" si="8"/>
        <v>0.68307086614173229</v>
      </c>
      <c r="G31" s="32">
        <v>427</v>
      </c>
      <c r="H31" s="93">
        <f t="shared" si="0"/>
        <v>0.69318181818181823</v>
      </c>
      <c r="I31" s="88">
        <f t="shared" si="9"/>
        <v>0.23054755043227665</v>
      </c>
      <c r="J31" s="92">
        <v>341</v>
      </c>
      <c r="K31" s="93">
        <f t="shared" si="10"/>
        <v>0.79859484777517564</v>
      </c>
      <c r="L31" s="32">
        <v>424</v>
      </c>
      <c r="M31" s="93">
        <f t="shared" si="2"/>
        <v>0.99297423887587821</v>
      </c>
      <c r="N31" s="88">
        <f t="shared" si="11"/>
        <v>0.24340175953079179</v>
      </c>
      <c r="O31" s="92">
        <v>6</v>
      </c>
      <c r="P31" s="87">
        <f t="shared" si="12"/>
        <v>1.7291066282420751E-2</v>
      </c>
      <c r="Q31" s="94">
        <v>3</v>
      </c>
      <c r="R31" s="93">
        <f t="shared" si="3"/>
        <v>7.0257611241217799E-3</v>
      </c>
      <c r="S31" s="88">
        <f t="shared" si="13"/>
        <v>-0.5</v>
      </c>
      <c r="T31" s="92">
        <v>0</v>
      </c>
      <c r="U31" s="93">
        <f t="shared" si="14"/>
        <v>0</v>
      </c>
      <c r="V31" s="94">
        <v>0</v>
      </c>
      <c r="W31" s="93">
        <f t="shared" si="4"/>
        <v>0</v>
      </c>
      <c r="X31" s="83">
        <v>0</v>
      </c>
      <c r="Y31" s="92">
        <v>161</v>
      </c>
      <c r="Z31" s="93">
        <f t="shared" si="15"/>
        <v>0.31692913385826771</v>
      </c>
      <c r="AA31" s="94">
        <v>189</v>
      </c>
      <c r="AB31" s="95">
        <f t="shared" si="1"/>
        <v>0.30681818181818182</v>
      </c>
      <c r="AC31" s="64">
        <f t="shared" si="6"/>
        <v>0.17391304347826086</v>
      </c>
    </row>
    <row r="32" spans="1:29">
      <c r="A32" s="85" t="s">
        <v>33</v>
      </c>
      <c r="B32" s="86">
        <v>2104</v>
      </c>
      <c r="C32" s="26">
        <v>2056</v>
      </c>
      <c r="D32" s="83">
        <f t="shared" si="7"/>
        <v>-2.2813688212927757E-2</v>
      </c>
      <c r="E32" s="86">
        <v>1354</v>
      </c>
      <c r="F32" s="87">
        <f t="shared" si="8"/>
        <v>0.64353612167300378</v>
      </c>
      <c r="G32" s="26">
        <v>1334</v>
      </c>
      <c r="H32" s="87">
        <f t="shared" si="0"/>
        <v>0.64883268482490275</v>
      </c>
      <c r="I32" s="88">
        <f t="shared" si="9"/>
        <v>-1.4771048744460856E-2</v>
      </c>
      <c r="J32" s="86">
        <v>1306</v>
      </c>
      <c r="K32" s="87">
        <f t="shared" si="10"/>
        <v>0.97901049475262369</v>
      </c>
      <c r="L32" s="26">
        <v>1272</v>
      </c>
      <c r="M32" s="87">
        <f t="shared" si="2"/>
        <v>0.95352323838080955</v>
      </c>
      <c r="N32" s="88">
        <f t="shared" si="11"/>
        <v>-2.6033690658499236E-2</v>
      </c>
      <c r="O32" s="86">
        <v>42</v>
      </c>
      <c r="P32" s="87">
        <f t="shared" si="12"/>
        <v>3.10192023633678E-2</v>
      </c>
      <c r="Q32" s="89">
        <v>62</v>
      </c>
      <c r="R32" s="87">
        <f t="shared" si="3"/>
        <v>4.6476761619190406E-2</v>
      </c>
      <c r="S32" s="88">
        <f t="shared" si="13"/>
        <v>0.47619047619047616</v>
      </c>
      <c r="T32" s="86">
        <v>6</v>
      </c>
      <c r="U32" s="87">
        <f t="shared" si="14"/>
        <v>4.4313146233382573E-3</v>
      </c>
      <c r="V32" s="89">
        <v>0</v>
      </c>
      <c r="W32" s="87">
        <f t="shared" si="4"/>
        <v>0</v>
      </c>
      <c r="X32" s="83">
        <f t="shared" si="5"/>
        <v>-1</v>
      </c>
      <c r="Y32" s="86">
        <v>750</v>
      </c>
      <c r="Z32" s="87">
        <f t="shared" si="15"/>
        <v>0.35646387832699622</v>
      </c>
      <c r="AA32" s="89">
        <v>722</v>
      </c>
      <c r="AB32" s="90">
        <f t="shared" si="1"/>
        <v>0.35116731517509725</v>
      </c>
      <c r="AC32" s="64">
        <f t="shared" si="6"/>
        <v>-3.7333333333333336E-2</v>
      </c>
    </row>
    <row r="33" spans="1:29">
      <c r="A33" s="91" t="s">
        <v>34</v>
      </c>
      <c r="B33" s="92">
        <v>1232</v>
      </c>
      <c r="C33" s="32">
        <v>1129</v>
      </c>
      <c r="D33" s="83">
        <f t="shared" si="7"/>
        <v>-8.3603896103896097E-2</v>
      </c>
      <c r="E33" s="92">
        <v>852</v>
      </c>
      <c r="F33" s="93">
        <f t="shared" si="8"/>
        <v>0.69155844155844159</v>
      </c>
      <c r="G33" s="32">
        <v>832</v>
      </c>
      <c r="H33" s="93">
        <f t="shared" si="0"/>
        <v>0.73693534100974312</v>
      </c>
      <c r="I33" s="88">
        <f t="shared" si="9"/>
        <v>-2.3474178403755867E-2</v>
      </c>
      <c r="J33" s="92">
        <v>831</v>
      </c>
      <c r="K33" s="93">
        <f t="shared" si="10"/>
        <v>0.99879807692307687</v>
      </c>
      <c r="L33" s="32">
        <v>805</v>
      </c>
      <c r="M33" s="93">
        <f t="shared" si="2"/>
        <v>0.96754807692307687</v>
      </c>
      <c r="N33" s="88">
        <f t="shared" si="11"/>
        <v>-3.1287605294825514E-2</v>
      </c>
      <c r="O33" s="92">
        <v>20</v>
      </c>
      <c r="P33" s="87">
        <f t="shared" si="12"/>
        <v>2.3474178403755867E-2</v>
      </c>
      <c r="Q33" s="94">
        <v>27</v>
      </c>
      <c r="R33" s="93">
        <f t="shared" si="3"/>
        <v>3.245192307692308E-2</v>
      </c>
      <c r="S33" s="88">
        <f t="shared" si="13"/>
        <v>0.35</v>
      </c>
      <c r="T33" s="92">
        <v>1</v>
      </c>
      <c r="U33" s="93">
        <f t="shared" si="14"/>
        <v>1.1737089201877935E-3</v>
      </c>
      <c r="V33" s="94">
        <v>0</v>
      </c>
      <c r="W33" s="93">
        <f t="shared" si="4"/>
        <v>0</v>
      </c>
      <c r="X33" s="83">
        <f t="shared" si="5"/>
        <v>-1</v>
      </c>
      <c r="Y33" s="92">
        <v>380</v>
      </c>
      <c r="Z33" s="93">
        <f t="shared" si="15"/>
        <v>0.30844155844155846</v>
      </c>
      <c r="AA33" s="94">
        <v>297</v>
      </c>
      <c r="AB33" s="95">
        <f t="shared" si="1"/>
        <v>0.26306465899025688</v>
      </c>
      <c r="AC33" s="64">
        <f t="shared" si="6"/>
        <v>-0.21842105263157896</v>
      </c>
    </row>
    <row r="34" spans="1:29">
      <c r="A34" s="85" t="s">
        <v>35</v>
      </c>
      <c r="B34" s="86">
        <v>2342</v>
      </c>
      <c r="C34" s="26">
        <v>2351</v>
      </c>
      <c r="D34" s="83">
        <f t="shared" si="7"/>
        <v>3.8428693424423571E-3</v>
      </c>
      <c r="E34" s="86">
        <v>1674</v>
      </c>
      <c r="F34" s="87">
        <f t="shared" si="8"/>
        <v>0.71477369769427834</v>
      </c>
      <c r="G34" s="26">
        <v>1738</v>
      </c>
      <c r="H34" s="87">
        <f t="shared" si="0"/>
        <v>0.73925988940876219</v>
      </c>
      <c r="I34" s="88">
        <f t="shared" si="9"/>
        <v>3.8231780167264036E-2</v>
      </c>
      <c r="J34" s="86">
        <v>1575</v>
      </c>
      <c r="K34" s="87">
        <f t="shared" si="10"/>
        <v>0.90621403912543153</v>
      </c>
      <c r="L34" s="26">
        <v>1599</v>
      </c>
      <c r="M34" s="87">
        <f t="shared" si="2"/>
        <v>0.92002301495972383</v>
      </c>
      <c r="N34" s="88">
        <f t="shared" si="11"/>
        <v>1.5238095238095238E-2</v>
      </c>
      <c r="O34" s="86">
        <v>94</v>
      </c>
      <c r="P34" s="87">
        <f t="shared" si="12"/>
        <v>5.6152927120669056E-2</v>
      </c>
      <c r="Q34" s="89">
        <v>139</v>
      </c>
      <c r="R34" s="87">
        <f t="shared" si="3"/>
        <v>7.9976985040276186E-2</v>
      </c>
      <c r="S34" s="88">
        <f t="shared" si="13"/>
        <v>0.47872340425531917</v>
      </c>
      <c r="T34" s="86">
        <v>5</v>
      </c>
      <c r="U34" s="87">
        <f t="shared" si="14"/>
        <v>2.9868578255675031E-3</v>
      </c>
      <c r="V34" s="89">
        <v>0</v>
      </c>
      <c r="W34" s="87">
        <f t="shared" si="4"/>
        <v>0</v>
      </c>
      <c r="X34" s="83">
        <f t="shared" si="5"/>
        <v>-1</v>
      </c>
      <c r="Y34" s="86">
        <v>668</v>
      </c>
      <c r="Z34" s="87">
        <f t="shared" si="15"/>
        <v>0.2852263023057216</v>
      </c>
      <c r="AA34" s="89">
        <v>613</v>
      </c>
      <c r="AB34" s="90">
        <f t="shared" si="1"/>
        <v>0.26074011059123775</v>
      </c>
      <c r="AC34" s="64">
        <f t="shared" si="6"/>
        <v>-8.2335329341317362E-2</v>
      </c>
    </row>
    <row r="35" spans="1:29">
      <c r="A35" s="91" t="s">
        <v>36</v>
      </c>
      <c r="B35" s="92">
        <v>269</v>
      </c>
      <c r="C35" s="32">
        <v>199</v>
      </c>
      <c r="D35" s="83">
        <f t="shared" si="7"/>
        <v>-0.26022304832713755</v>
      </c>
      <c r="E35" s="92">
        <v>166</v>
      </c>
      <c r="F35" s="93">
        <f t="shared" si="8"/>
        <v>0.61710037174721188</v>
      </c>
      <c r="G35" s="32">
        <v>124</v>
      </c>
      <c r="H35" s="93">
        <f t="shared" si="0"/>
        <v>0.62311557788944727</v>
      </c>
      <c r="I35" s="88">
        <f t="shared" si="9"/>
        <v>-0.25301204819277107</v>
      </c>
      <c r="J35" s="92">
        <v>161</v>
      </c>
      <c r="K35" s="93">
        <f t="shared" si="10"/>
        <v>1.2983870967741935</v>
      </c>
      <c r="L35" s="32">
        <v>121</v>
      </c>
      <c r="M35" s="93">
        <f t="shared" si="2"/>
        <v>0.97580645161290325</v>
      </c>
      <c r="N35" s="88">
        <f t="shared" si="11"/>
        <v>-0.2484472049689441</v>
      </c>
      <c r="O35" s="92">
        <v>5</v>
      </c>
      <c r="P35" s="87">
        <f t="shared" si="12"/>
        <v>3.0120481927710843E-2</v>
      </c>
      <c r="Q35" s="94">
        <v>3</v>
      </c>
      <c r="R35" s="93">
        <f t="shared" si="3"/>
        <v>2.4193548387096774E-2</v>
      </c>
      <c r="S35" s="88">
        <f t="shared" si="13"/>
        <v>-0.4</v>
      </c>
      <c r="T35" s="92">
        <v>0</v>
      </c>
      <c r="U35" s="93">
        <f t="shared" si="14"/>
        <v>0</v>
      </c>
      <c r="V35" s="94">
        <v>0</v>
      </c>
      <c r="W35" s="93">
        <f t="shared" si="4"/>
        <v>0</v>
      </c>
      <c r="X35" s="83">
        <v>0</v>
      </c>
      <c r="Y35" s="92">
        <v>103</v>
      </c>
      <c r="Z35" s="93">
        <f t="shared" si="15"/>
        <v>0.38289962825278812</v>
      </c>
      <c r="AA35" s="94">
        <v>75</v>
      </c>
      <c r="AB35" s="95">
        <f t="shared" si="1"/>
        <v>0.37688442211055279</v>
      </c>
      <c r="AC35" s="64">
        <f t="shared" si="6"/>
        <v>-0.27184466019417475</v>
      </c>
    </row>
    <row r="36" spans="1:29">
      <c r="A36" s="85" t="s">
        <v>37</v>
      </c>
      <c r="B36" s="86">
        <v>146</v>
      </c>
      <c r="C36" s="26">
        <v>206</v>
      </c>
      <c r="D36" s="83">
        <f t="shared" si="7"/>
        <v>0.41095890410958902</v>
      </c>
      <c r="E36" s="86">
        <v>71</v>
      </c>
      <c r="F36" s="87">
        <f t="shared" si="8"/>
        <v>0.4863013698630137</v>
      </c>
      <c r="G36" s="26">
        <v>133</v>
      </c>
      <c r="H36" s="87">
        <f t="shared" si="0"/>
        <v>0.64563106796116509</v>
      </c>
      <c r="I36" s="88">
        <f t="shared" si="9"/>
        <v>0.87323943661971826</v>
      </c>
      <c r="J36" s="86">
        <v>65</v>
      </c>
      <c r="K36" s="87">
        <f t="shared" si="10"/>
        <v>0.48872180451127817</v>
      </c>
      <c r="L36" s="26">
        <v>120</v>
      </c>
      <c r="M36" s="87">
        <f t="shared" si="2"/>
        <v>0.90225563909774431</v>
      </c>
      <c r="N36" s="88">
        <f t="shared" si="11"/>
        <v>0.84615384615384615</v>
      </c>
      <c r="O36" s="86">
        <v>6</v>
      </c>
      <c r="P36" s="87">
        <f t="shared" si="12"/>
        <v>8.4507042253521125E-2</v>
      </c>
      <c r="Q36" s="89">
        <v>13</v>
      </c>
      <c r="R36" s="87">
        <f t="shared" si="3"/>
        <v>9.7744360902255634E-2</v>
      </c>
      <c r="S36" s="88">
        <f t="shared" si="13"/>
        <v>1.1666666666666667</v>
      </c>
      <c r="T36" s="86">
        <v>0</v>
      </c>
      <c r="U36" s="87">
        <f t="shared" si="14"/>
        <v>0</v>
      </c>
      <c r="V36" s="89">
        <v>0</v>
      </c>
      <c r="W36" s="87">
        <f t="shared" si="4"/>
        <v>0</v>
      </c>
      <c r="X36" s="83">
        <v>0</v>
      </c>
      <c r="Y36" s="86">
        <v>75</v>
      </c>
      <c r="Z36" s="87">
        <f t="shared" si="15"/>
        <v>0.51369863013698636</v>
      </c>
      <c r="AA36" s="89">
        <v>73</v>
      </c>
      <c r="AB36" s="90">
        <f t="shared" si="1"/>
        <v>0.35436893203883496</v>
      </c>
      <c r="AC36" s="64">
        <f t="shared" si="6"/>
        <v>-2.6666666666666668E-2</v>
      </c>
    </row>
    <row r="37" spans="1:29">
      <c r="A37" s="91" t="s">
        <v>38</v>
      </c>
      <c r="B37" s="92">
        <v>727</v>
      </c>
      <c r="C37" s="32">
        <v>898</v>
      </c>
      <c r="D37" s="83">
        <f t="shared" si="7"/>
        <v>0.23521320495185694</v>
      </c>
      <c r="E37" s="92">
        <v>512</v>
      </c>
      <c r="F37" s="93">
        <f t="shared" si="8"/>
        <v>0.70426409903713894</v>
      </c>
      <c r="G37" s="32">
        <v>666</v>
      </c>
      <c r="H37" s="93">
        <f t="shared" si="0"/>
        <v>0.74164810690423166</v>
      </c>
      <c r="I37" s="88">
        <f t="shared" si="9"/>
        <v>0.30078125</v>
      </c>
      <c r="J37" s="92">
        <v>503</v>
      </c>
      <c r="K37" s="93">
        <f t="shared" si="10"/>
        <v>0.75525525525525528</v>
      </c>
      <c r="L37" s="32">
        <v>629</v>
      </c>
      <c r="M37" s="93">
        <f t="shared" si="2"/>
        <v>0.94444444444444442</v>
      </c>
      <c r="N37" s="88">
        <f t="shared" si="11"/>
        <v>0.25049701789264411</v>
      </c>
      <c r="O37" s="92">
        <v>9</v>
      </c>
      <c r="P37" s="87">
        <f t="shared" si="12"/>
        <v>1.7578125E-2</v>
      </c>
      <c r="Q37" s="94">
        <v>37</v>
      </c>
      <c r="R37" s="93">
        <f t="shared" si="3"/>
        <v>5.5555555555555552E-2</v>
      </c>
      <c r="S37" s="88">
        <f t="shared" si="13"/>
        <v>3.1111111111111112</v>
      </c>
      <c r="T37" s="92">
        <v>0</v>
      </c>
      <c r="U37" s="93">
        <f t="shared" si="14"/>
        <v>0</v>
      </c>
      <c r="V37" s="94">
        <v>0</v>
      </c>
      <c r="W37" s="93">
        <f t="shared" si="4"/>
        <v>0</v>
      </c>
      <c r="X37" s="83">
        <v>0</v>
      </c>
      <c r="Y37" s="92">
        <v>215</v>
      </c>
      <c r="Z37" s="93">
        <f t="shared" si="15"/>
        <v>0.29573590096286106</v>
      </c>
      <c r="AA37" s="94">
        <v>232</v>
      </c>
      <c r="AB37" s="95">
        <f t="shared" si="1"/>
        <v>0.25835189309576839</v>
      </c>
      <c r="AC37" s="64">
        <f t="shared" si="6"/>
        <v>7.9069767441860464E-2</v>
      </c>
    </row>
    <row r="38" spans="1:29">
      <c r="A38" s="85" t="s">
        <v>39</v>
      </c>
      <c r="B38" s="86">
        <v>146</v>
      </c>
      <c r="C38" s="26">
        <v>151</v>
      </c>
      <c r="D38" s="83">
        <f t="shared" si="7"/>
        <v>3.4246575342465752E-2</v>
      </c>
      <c r="E38" s="86">
        <v>101</v>
      </c>
      <c r="F38" s="87">
        <f t="shared" si="8"/>
        <v>0.69178082191780821</v>
      </c>
      <c r="G38" s="26">
        <v>100</v>
      </c>
      <c r="H38" s="87">
        <f t="shared" si="0"/>
        <v>0.66225165562913912</v>
      </c>
      <c r="I38" s="88">
        <f t="shared" si="9"/>
        <v>-9.9009900990099011E-3</v>
      </c>
      <c r="J38" s="86">
        <v>94</v>
      </c>
      <c r="K38" s="87">
        <f t="shared" si="10"/>
        <v>0.94</v>
      </c>
      <c r="L38" s="26">
        <v>91</v>
      </c>
      <c r="M38" s="87">
        <f t="shared" si="2"/>
        <v>0.91</v>
      </c>
      <c r="N38" s="88">
        <f t="shared" si="11"/>
        <v>-3.1914893617021274E-2</v>
      </c>
      <c r="O38" s="86">
        <v>7</v>
      </c>
      <c r="P38" s="87">
        <f t="shared" si="12"/>
        <v>6.9306930693069313E-2</v>
      </c>
      <c r="Q38" s="89">
        <v>9</v>
      </c>
      <c r="R38" s="87">
        <f t="shared" si="3"/>
        <v>0.09</v>
      </c>
      <c r="S38" s="88">
        <f t="shared" si="13"/>
        <v>0.2857142857142857</v>
      </c>
      <c r="T38" s="86">
        <v>0</v>
      </c>
      <c r="U38" s="87">
        <f t="shared" si="14"/>
        <v>0</v>
      </c>
      <c r="V38" s="89">
        <v>0</v>
      </c>
      <c r="W38" s="87">
        <f t="shared" si="4"/>
        <v>0</v>
      </c>
      <c r="X38" s="83">
        <v>0</v>
      </c>
      <c r="Y38" s="86">
        <v>45</v>
      </c>
      <c r="Z38" s="87">
        <f t="shared" si="15"/>
        <v>0.30821917808219179</v>
      </c>
      <c r="AA38" s="89">
        <v>51</v>
      </c>
      <c r="AB38" s="90">
        <f t="shared" si="1"/>
        <v>0.33774834437086093</v>
      </c>
      <c r="AC38" s="64">
        <f t="shared" si="6"/>
        <v>0.13333333333333333</v>
      </c>
    </row>
    <row r="39" spans="1:29">
      <c r="A39" s="91" t="s">
        <v>40</v>
      </c>
      <c r="B39" s="92">
        <v>3624</v>
      </c>
      <c r="C39" s="32">
        <v>4829</v>
      </c>
      <c r="D39" s="83">
        <f t="shared" si="7"/>
        <v>0.33250551876379691</v>
      </c>
      <c r="E39" s="92">
        <v>2628</v>
      </c>
      <c r="F39" s="93">
        <f t="shared" si="8"/>
        <v>0.72516556291390732</v>
      </c>
      <c r="G39" s="32">
        <v>3563</v>
      </c>
      <c r="H39" s="93">
        <f t="shared" si="0"/>
        <v>0.73783392006626636</v>
      </c>
      <c r="I39" s="88">
        <f t="shared" si="9"/>
        <v>0.35578386605783868</v>
      </c>
      <c r="J39" s="92">
        <v>2529</v>
      </c>
      <c r="K39" s="93">
        <f t="shared" si="10"/>
        <v>0.70979511647488069</v>
      </c>
      <c r="L39" s="32">
        <v>3397</v>
      </c>
      <c r="M39" s="93">
        <f t="shared" si="2"/>
        <v>0.95341004771260174</v>
      </c>
      <c r="N39" s="88">
        <f t="shared" si="11"/>
        <v>0.343218663503361</v>
      </c>
      <c r="O39" s="92">
        <v>99</v>
      </c>
      <c r="P39" s="87">
        <f t="shared" si="12"/>
        <v>3.7671232876712327E-2</v>
      </c>
      <c r="Q39" s="94">
        <v>156</v>
      </c>
      <c r="R39" s="93">
        <f t="shared" si="3"/>
        <v>4.3783328655627278E-2</v>
      </c>
      <c r="S39" s="88">
        <f t="shared" si="13"/>
        <v>0.5757575757575758</v>
      </c>
      <c r="T39" s="92">
        <v>0</v>
      </c>
      <c r="U39" s="93">
        <f t="shared" si="14"/>
        <v>0</v>
      </c>
      <c r="V39" s="94">
        <v>10</v>
      </c>
      <c r="W39" s="93">
        <f t="shared" si="4"/>
        <v>2.8066236317709796E-3</v>
      </c>
      <c r="X39" s="83">
        <v>1</v>
      </c>
      <c r="Y39" s="92">
        <v>996</v>
      </c>
      <c r="Z39" s="93">
        <f t="shared" si="15"/>
        <v>0.27483443708609273</v>
      </c>
      <c r="AA39" s="94">
        <v>1266</v>
      </c>
      <c r="AB39" s="95">
        <f t="shared" si="1"/>
        <v>0.2621660799337337</v>
      </c>
      <c r="AC39" s="64">
        <f t="shared" si="6"/>
        <v>0.27108433734939757</v>
      </c>
    </row>
    <row r="40" spans="1:29">
      <c r="A40" s="85" t="s">
        <v>41</v>
      </c>
      <c r="B40" s="86">
        <v>4371</v>
      </c>
      <c r="C40" s="26">
        <v>4288</v>
      </c>
      <c r="D40" s="83">
        <f t="shared" si="7"/>
        <v>-1.8988789750629148E-2</v>
      </c>
      <c r="E40" s="86">
        <v>2637</v>
      </c>
      <c r="F40" s="87">
        <f t="shared" si="8"/>
        <v>0.60329444063143445</v>
      </c>
      <c r="G40" s="26">
        <v>2551</v>
      </c>
      <c r="H40" s="87">
        <f t="shared" si="0"/>
        <v>0.59491604477611937</v>
      </c>
      <c r="I40" s="88">
        <f t="shared" si="9"/>
        <v>-3.2612817595752748E-2</v>
      </c>
      <c r="J40" s="86">
        <v>2495</v>
      </c>
      <c r="K40" s="87">
        <f t="shared" si="10"/>
        <v>0.97804782438259508</v>
      </c>
      <c r="L40" s="26">
        <v>2258</v>
      </c>
      <c r="M40" s="87">
        <f t="shared" si="2"/>
        <v>0.88514308114464912</v>
      </c>
      <c r="N40" s="88">
        <f t="shared" si="11"/>
        <v>-9.498997995991984E-2</v>
      </c>
      <c r="O40" s="86">
        <v>142</v>
      </c>
      <c r="P40" s="87">
        <f t="shared" si="12"/>
        <v>5.384907091391733E-2</v>
      </c>
      <c r="Q40" s="89">
        <v>284</v>
      </c>
      <c r="R40" s="87">
        <f t="shared" si="3"/>
        <v>0.11132889063112505</v>
      </c>
      <c r="S40" s="88">
        <f t="shared" si="13"/>
        <v>1</v>
      </c>
      <c r="T40" s="86">
        <v>0</v>
      </c>
      <c r="U40" s="87">
        <f t="shared" si="14"/>
        <v>0</v>
      </c>
      <c r="V40" s="89">
        <v>9</v>
      </c>
      <c r="W40" s="87">
        <f t="shared" si="4"/>
        <v>3.5280282242257936E-3</v>
      </c>
      <c r="X40" s="83">
        <v>1</v>
      </c>
      <c r="Y40" s="86">
        <v>1734</v>
      </c>
      <c r="Z40" s="87">
        <f t="shared" si="15"/>
        <v>0.39670555936856555</v>
      </c>
      <c r="AA40" s="89">
        <v>1737</v>
      </c>
      <c r="AB40" s="90">
        <f t="shared" si="1"/>
        <v>0.40508395522388058</v>
      </c>
      <c r="AC40" s="64">
        <f t="shared" si="6"/>
        <v>1.7301038062283738E-3</v>
      </c>
    </row>
    <row r="41" spans="1:29">
      <c r="A41" s="91" t="s">
        <v>42</v>
      </c>
      <c r="B41" s="92">
        <v>17513</v>
      </c>
      <c r="C41" s="32">
        <v>19310</v>
      </c>
      <c r="D41" s="83">
        <f t="shared" si="7"/>
        <v>0.10260949009307371</v>
      </c>
      <c r="E41" s="92">
        <v>11624</v>
      </c>
      <c r="F41" s="93">
        <f t="shared" si="8"/>
        <v>0.66373551076343285</v>
      </c>
      <c r="G41" s="32">
        <v>13359</v>
      </c>
      <c r="H41" s="93">
        <f t="shared" si="0"/>
        <v>0.69181771103055412</v>
      </c>
      <c r="I41" s="88">
        <f t="shared" si="9"/>
        <v>0.14926015141087406</v>
      </c>
      <c r="J41" s="92">
        <v>11275</v>
      </c>
      <c r="K41" s="93">
        <f t="shared" si="10"/>
        <v>0.84400029942360955</v>
      </c>
      <c r="L41" s="32">
        <v>12408</v>
      </c>
      <c r="M41" s="93">
        <f t="shared" si="2"/>
        <v>0.92881203682910396</v>
      </c>
      <c r="N41" s="88">
        <f t="shared" si="11"/>
        <v>0.10048780487804879</v>
      </c>
      <c r="O41" s="92">
        <v>345</v>
      </c>
      <c r="P41" s="87">
        <f t="shared" si="12"/>
        <v>2.967997247075017E-2</v>
      </c>
      <c r="Q41" s="94">
        <v>951</v>
      </c>
      <c r="R41" s="93">
        <f t="shared" si="3"/>
        <v>7.1187963170896026E-2</v>
      </c>
      <c r="S41" s="88">
        <f t="shared" si="13"/>
        <v>1.7565217391304349</v>
      </c>
      <c r="T41" s="92">
        <v>4</v>
      </c>
      <c r="U41" s="93">
        <f t="shared" si="14"/>
        <v>3.4411562284927734E-4</v>
      </c>
      <c r="V41" s="94">
        <v>0</v>
      </c>
      <c r="W41" s="93">
        <f t="shared" si="4"/>
        <v>0</v>
      </c>
      <c r="X41" s="83">
        <f t="shared" si="5"/>
        <v>-1</v>
      </c>
      <c r="Y41" s="92">
        <v>5889</v>
      </c>
      <c r="Z41" s="93">
        <f t="shared" si="15"/>
        <v>0.3362644892365671</v>
      </c>
      <c r="AA41" s="94">
        <v>5951</v>
      </c>
      <c r="AB41" s="95">
        <f t="shared" si="1"/>
        <v>0.30818228896944588</v>
      </c>
      <c r="AC41" s="64">
        <f t="shared" si="6"/>
        <v>1.0528103243335031E-2</v>
      </c>
    </row>
    <row r="42" spans="1:29">
      <c r="A42" s="85" t="s">
        <v>43</v>
      </c>
      <c r="B42" s="86">
        <v>18034</v>
      </c>
      <c r="C42" s="26">
        <v>18872</v>
      </c>
      <c r="D42" s="83">
        <f t="shared" si="7"/>
        <v>4.6467783076411223E-2</v>
      </c>
      <c r="E42" s="86">
        <v>10795</v>
      </c>
      <c r="F42" s="87">
        <f t="shared" si="8"/>
        <v>0.59859154929577463</v>
      </c>
      <c r="G42" s="26">
        <v>12592</v>
      </c>
      <c r="H42" s="87">
        <f t="shared" si="0"/>
        <v>0.66723187791437044</v>
      </c>
      <c r="I42" s="88">
        <f t="shared" si="9"/>
        <v>0.1664659564613247</v>
      </c>
      <c r="J42" s="86">
        <v>10397</v>
      </c>
      <c r="K42" s="87">
        <f t="shared" si="10"/>
        <v>0.8256829733163914</v>
      </c>
      <c r="L42" s="26">
        <v>11684</v>
      </c>
      <c r="M42" s="87">
        <f t="shared" si="2"/>
        <v>0.92789072426937735</v>
      </c>
      <c r="N42" s="88">
        <f t="shared" si="11"/>
        <v>0.12378570741560066</v>
      </c>
      <c r="O42" s="86">
        <v>387</v>
      </c>
      <c r="P42" s="87">
        <f t="shared" si="12"/>
        <v>3.5849930523390458E-2</v>
      </c>
      <c r="Q42" s="89">
        <v>801</v>
      </c>
      <c r="R42" s="87">
        <f t="shared" si="3"/>
        <v>6.3611817026683615E-2</v>
      </c>
      <c r="S42" s="88">
        <f t="shared" si="13"/>
        <v>1.069767441860465</v>
      </c>
      <c r="T42" s="86">
        <v>11</v>
      </c>
      <c r="U42" s="87">
        <f t="shared" si="14"/>
        <v>1.0189902732746642E-3</v>
      </c>
      <c r="V42" s="89">
        <v>107</v>
      </c>
      <c r="W42" s="87">
        <f t="shared" si="4"/>
        <v>8.4974587039390089E-3</v>
      </c>
      <c r="X42" s="83">
        <f t="shared" si="5"/>
        <v>8.7272727272727266</v>
      </c>
      <c r="Y42" s="86">
        <v>7239</v>
      </c>
      <c r="Z42" s="87">
        <f t="shared" si="15"/>
        <v>0.40140845070422537</v>
      </c>
      <c r="AA42" s="89">
        <v>6280</v>
      </c>
      <c r="AB42" s="90">
        <f t="shared" si="1"/>
        <v>0.3327681220856295</v>
      </c>
      <c r="AC42" s="64">
        <f t="shared" si="6"/>
        <v>-0.13247686144495097</v>
      </c>
    </row>
    <row r="43" spans="1:29">
      <c r="A43" s="91" t="s">
        <v>44</v>
      </c>
      <c r="B43" s="92">
        <v>3149</v>
      </c>
      <c r="C43" s="32">
        <v>3398</v>
      </c>
      <c r="D43" s="83">
        <f t="shared" si="7"/>
        <v>7.907272149888854E-2</v>
      </c>
      <c r="E43" s="92">
        <v>1917</v>
      </c>
      <c r="F43" s="93">
        <f t="shared" si="8"/>
        <v>0.60876468720228649</v>
      </c>
      <c r="G43" s="32">
        <v>2312</v>
      </c>
      <c r="H43" s="93">
        <f t="shared" si="0"/>
        <v>0.68040023543260741</v>
      </c>
      <c r="I43" s="88">
        <f t="shared" si="9"/>
        <v>0.20605112154407929</v>
      </c>
      <c r="J43" s="92">
        <v>1826</v>
      </c>
      <c r="K43" s="93">
        <f t="shared" si="10"/>
        <v>0.78979238754325265</v>
      </c>
      <c r="L43" s="32">
        <v>2230</v>
      </c>
      <c r="M43" s="93">
        <f t="shared" si="2"/>
        <v>0.9645328719723183</v>
      </c>
      <c r="N43" s="88">
        <f t="shared" si="11"/>
        <v>0.2212486308871851</v>
      </c>
      <c r="O43" s="92">
        <v>91</v>
      </c>
      <c r="P43" s="87">
        <f t="shared" si="12"/>
        <v>4.747000521648409E-2</v>
      </c>
      <c r="Q43" s="94">
        <v>82</v>
      </c>
      <c r="R43" s="93">
        <f t="shared" si="3"/>
        <v>3.5467128027681663E-2</v>
      </c>
      <c r="S43" s="88">
        <f t="shared" si="13"/>
        <v>-9.8901098901098897E-2</v>
      </c>
      <c r="T43" s="92">
        <v>0</v>
      </c>
      <c r="U43" s="93">
        <f t="shared" si="14"/>
        <v>0</v>
      </c>
      <c r="V43" s="94">
        <v>0</v>
      </c>
      <c r="W43" s="93">
        <f t="shared" si="4"/>
        <v>0</v>
      </c>
      <c r="X43" s="83">
        <v>0</v>
      </c>
      <c r="Y43" s="92">
        <v>1232</v>
      </c>
      <c r="Z43" s="93">
        <f t="shared" si="15"/>
        <v>0.39123531279771356</v>
      </c>
      <c r="AA43" s="94">
        <v>1086</v>
      </c>
      <c r="AB43" s="95">
        <f t="shared" si="1"/>
        <v>0.31959976456739259</v>
      </c>
      <c r="AC43" s="64">
        <f t="shared" si="6"/>
        <v>-0.1185064935064935</v>
      </c>
    </row>
    <row r="44" spans="1:29">
      <c r="A44" s="85" t="s">
        <v>45</v>
      </c>
      <c r="B44" s="86">
        <v>1549</v>
      </c>
      <c r="C44" s="26">
        <v>1468</v>
      </c>
      <c r="D44" s="83">
        <f t="shared" si="7"/>
        <v>-5.2291801162040026E-2</v>
      </c>
      <c r="E44" s="86">
        <v>1023</v>
      </c>
      <c r="F44" s="87">
        <f t="shared" si="8"/>
        <v>0.66042608134280179</v>
      </c>
      <c r="G44" s="26">
        <v>896</v>
      </c>
      <c r="H44" s="87">
        <f t="shared" si="0"/>
        <v>0.61035422343324253</v>
      </c>
      <c r="I44" s="88">
        <f t="shared" si="9"/>
        <v>-0.12414467253176931</v>
      </c>
      <c r="J44" s="86">
        <v>1004</v>
      </c>
      <c r="K44" s="87">
        <f t="shared" si="10"/>
        <v>1.1205357142857142</v>
      </c>
      <c r="L44" s="26">
        <v>885</v>
      </c>
      <c r="M44" s="87">
        <f t="shared" si="2"/>
        <v>0.9877232142857143</v>
      </c>
      <c r="N44" s="88">
        <f t="shared" si="11"/>
        <v>-0.11852589641434264</v>
      </c>
      <c r="O44" s="86">
        <v>11</v>
      </c>
      <c r="P44" s="87">
        <f t="shared" si="12"/>
        <v>1.0752688172043012E-2</v>
      </c>
      <c r="Q44" s="89">
        <v>11</v>
      </c>
      <c r="R44" s="87">
        <f t="shared" si="3"/>
        <v>1.2276785714285714E-2</v>
      </c>
      <c r="S44" s="88">
        <f t="shared" si="13"/>
        <v>0</v>
      </c>
      <c r="T44" s="86">
        <v>8</v>
      </c>
      <c r="U44" s="87">
        <f t="shared" si="14"/>
        <v>7.8201368523949169E-3</v>
      </c>
      <c r="V44" s="89">
        <v>0</v>
      </c>
      <c r="W44" s="87">
        <f t="shared" si="4"/>
        <v>0</v>
      </c>
      <c r="X44" s="83">
        <f t="shared" si="5"/>
        <v>-1</v>
      </c>
      <c r="Y44" s="86">
        <v>526</v>
      </c>
      <c r="Z44" s="87">
        <f t="shared" si="15"/>
        <v>0.33957391865719821</v>
      </c>
      <c r="AA44" s="89">
        <v>572</v>
      </c>
      <c r="AB44" s="90">
        <f t="shared" si="1"/>
        <v>0.38964577656675747</v>
      </c>
      <c r="AC44" s="64">
        <f t="shared" si="6"/>
        <v>8.7452471482889732E-2</v>
      </c>
    </row>
    <row r="45" spans="1:29">
      <c r="A45" s="91" t="s">
        <v>46</v>
      </c>
      <c r="B45" s="92">
        <v>917</v>
      </c>
      <c r="C45" s="32">
        <v>1061</v>
      </c>
      <c r="D45" s="83">
        <f t="shared" si="7"/>
        <v>0.15703380588876772</v>
      </c>
      <c r="E45" s="92">
        <v>640</v>
      </c>
      <c r="F45" s="93">
        <f t="shared" si="8"/>
        <v>0.69792802617230099</v>
      </c>
      <c r="G45" s="32">
        <v>767</v>
      </c>
      <c r="H45" s="93">
        <f t="shared" si="0"/>
        <v>0.72290292177191329</v>
      </c>
      <c r="I45" s="88">
        <f t="shared" si="9"/>
        <v>0.19843749999999999</v>
      </c>
      <c r="J45" s="92">
        <v>616</v>
      </c>
      <c r="K45" s="93">
        <f t="shared" si="10"/>
        <v>0.80312907431551495</v>
      </c>
      <c r="L45" s="32">
        <v>741</v>
      </c>
      <c r="M45" s="93">
        <f t="shared" si="2"/>
        <v>0.96610169491525422</v>
      </c>
      <c r="N45" s="88">
        <f t="shared" si="11"/>
        <v>0.20292207792207792</v>
      </c>
      <c r="O45" s="92">
        <v>20</v>
      </c>
      <c r="P45" s="87">
        <f t="shared" si="12"/>
        <v>3.125E-2</v>
      </c>
      <c r="Q45" s="94">
        <v>19</v>
      </c>
      <c r="R45" s="93">
        <f t="shared" si="3"/>
        <v>2.4771838331160364E-2</v>
      </c>
      <c r="S45" s="88">
        <f t="shared" si="13"/>
        <v>-0.05</v>
      </c>
      <c r="T45" s="92">
        <v>4</v>
      </c>
      <c r="U45" s="93">
        <f t="shared" si="14"/>
        <v>6.2500000000000003E-3</v>
      </c>
      <c r="V45" s="94">
        <v>7</v>
      </c>
      <c r="W45" s="93">
        <f t="shared" si="4"/>
        <v>9.126466753585397E-3</v>
      </c>
      <c r="X45" s="83">
        <f t="shared" si="5"/>
        <v>0.75</v>
      </c>
      <c r="Y45" s="92">
        <v>277</v>
      </c>
      <c r="Z45" s="93">
        <f t="shared" si="15"/>
        <v>0.30207197382769901</v>
      </c>
      <c r="AA45" s="94">
        <v>294</v>
      </c>
      <c r="AB45" s="95">
        <f t="shared" si="1"/>
        <v>0.27709707822808671</v>
      </c>
      <c r="AC45" s="64">
        <f t="shared" si="6"/>
        <v>6.1371841155234655E-2</v>
      </c>
    </row>
    <row r="46" spans="1:29">
      <c r="A46" s="85" t="s">
        <v>47</v>
      </c>
      <c r="B46" s="86">
        <v>5200</v>
      </c>
      <c r="C46" s="26">
        <v>7040</v>
      </c>
      <c r="D46" s="83">
        <f t="shared" si="7"/>
        <v>0.35384615384615387</v>
      </c>
      <c r="E46" s="86">
        <v>3484</v>
      </c>
      <c r="F46" s="87">
        <f t="shared" si="8"/>
        <v>0.67</v>
      </c>
      <c r="G46" s="26">
        <v>4912</v>
      </c>
      <c r="H46" s="87">
        <f t="shared" si="0"/>
        <v>0.69772727272727275</v>
      </c>
      <c r="I46" s="88">
        <f t="shared" si="9"/>
        <v>0.40987370838117104</v>
      </c>
      <c r="J46" s="86">
        <v>3411</v>
      </c>
      <c r="K46" s="87">
        <f t="shared" si="10"/>
        <v>0.69442182410423448</v>
      </c>
      <c r="L46" s="26">
        <v>4718</v>
      </c>
      <c r="M46" s="87">
        <f t="shared" si="2"/>
        <v>0.96050488599348538</v>
      </c>
      <c r="N46" s="88">
        <f t="shared" si="11"/>
        <v>0.38317209029610083</v>
      </c>
      <c r="O46" s="86">
        <v>35</v>
      </c>
      <c r="P46" s="87">
        <f t="shared" si="12"/>
        <v>1.0045924225028703E-2</v>
      </c>
      <c r="Q46" s="89">
        <v>187</v>
      </c>
      <c r="R46" s="87">
        <f t="shared" si="3"/>
        <v>3.8070032573289905E-2</v>
      </c>
      <c r="S46" s="88">
        <f t="shared" si="13"/>
        <v>4.3428571428571425</v>
      </c>
      <c r="T46" s="86">
        <v>38</v>
      </c>
      <c r="U46" s="87">
        <f t="shared" si="14"/>
        <v>1.0907003444316877E-2</v>
      </c>
      <c r="V46" s="89">
        <v>7</v>
      </c>
      <c r="W46" s="87">
        <f t="shared" si="4"/>
        <v>1.4250814332247557E-3</v>
      </c>
      <c r="X46" s="83">
        <f t="shared" si="5"/>
        <v>-0.81578947368421051</v>
      </c>
      <c r="Y46" s="86">
        <v>1716</v>
      </c>
      <c r="Z46" s="87">
        <f t="shared" si="15"/>
        <v>0.33</v>
      </c>
      <c r="AA46" s="89">
        <v>2128</v>
      </c>
      <c r="AB46" s="90">
        <f t="shared" si="1"/>
        <v>0.30227272727272725</v>
      </c>
      <c r="AC46" s="64">
        <f t="shared" si="6"/>
        <v>0.2400932400932401</v>
      </c>
    </row>
    <row r="47" spans="1:29">
      <c r="A47" s="91" t="s">
        <v>48</v>
      </c>
      <c r="B47" s="92">
        <v>932</v>
      </c>
      <c r="C47" s="32">
        <v>1061</v>
      </c>
      <c r="D47" s="83">
        <f t="shared" si="7"/>
        <v>0.13841201716738197</v>
      </c>
      <c r="E47" s="92">
        <v>542</v>
      </c>
      <c r="F47" s="93">
        <f t="shared" si="8"/>
        <v>0.58154506437768239</v>
      </c>
      <c r="G47" s="32">
        <v>600</v>
      </c>
      <c r="H47" s="93">
        <f t="shared" si="0"/>
        <v>0.56550424128180965</v>
      </c>
      <c r="I47" s="88">
        <f t="shared" si="9"/>
        <v>0.1070110701107011</v>
      </c>
      <c r="J47" s="92">
        <v>523</v>
      </c>
      <c r="K47" s="93">
        <f t="shared" si="10"/>
        <v>0.8716666666666667</v>
      </c>
      <c r="L47" s="32">
        <v>552</v>
      </c>
      <c r="M47" s="93">
        <f t="shared" si="2"/>
        <v>0.92</v>
      </c>
      <c r="N47" s="88">
        <f t="shared" si="11"/>
        <v>5.5449330783938815E-2</v>
      </c>
      <c r="O47" s="92">
        <v>16</v>
      </c>
      <c r="P47" s="87">
        <f t="shared" si="12"/>
        <v>2.9520295202952029E-2</v>
      </c>
      <c r="Q47" s="94">
        <v>43</v>
      </c>
      <c r="R47" s="93">
        <f t="shared" si="3"/>
        <v>7.166666666666667E-2</v>
      </c>
      <c r="S47" s="88">
        <f t="shared" si="13"/>
        <v>1.6875</v>
      </c>
      <c r="T47" s="92">
        <v>3</v>
      </c>
      <c r="U47" s="93">
        <f t="shared" si="14"/>
        <v>5.5350553505535052E-3</v>
      </c>
      <c r="V47" s="94">
        <v>5</v>
      </c>
      <c r="W47" s="93">
        <f t="shared" si="4"/>
        <v>8.3333333333333332E-3</v>
      </c>
      <c r="X47" s="83">
        <f t="shared" si="5"/>
        <v>0.66666666666666663</v>
      </c>
      <c r="Y47" s="92">
        <v>390</v>
      </c>
      <c r="Z47" s="93">
        <f t="shared" si="15"/>
        <v>0.41845493562231761</v>
      </c>
      <c r="AA47" s="94">
        <v>461</v>
      </c>
      <c r="AB47" s="95">
        <f t="shared" si="1"/>
        <v>0.43449575871819041</v>
      </c>
      <c r="AC47" s="64">
        <f t="shared" si="6"/>
        <v>0.18205128205128204</v>
      </c>
    </row>
    <row r="48" spans="1:29">
      <c r="A48" s="85" t="s">
        <v>49</v>
      </c>
      <c r="B48" s="86">
        <v>923</v>
      </c>
      <c r="C48" s="26">
        <v>1004</v>
      </c>
      <c r="D48" s="83">
        <f t="shared" si="7"/>
        <v>8.7757313109425791E-2</v>
      </c>
      <c r="E48" s="86">
        <v>596</v>
      </c>
      <c r="F48" s="87">
        <f t="shared" si="8"/>
        <v>0.64572047670639221</v>
      </c>
      <c r="G48" s="26">
        <v>599</v>
      </c>
      <c r="H48" s="87">
        <f t="shared" si="0"/>
        <v>0.59661354581673309</v>
      </c>
      <c r="I48" s="88">
        <f t="shared" si="9"/>
        <v>5.0335570469798654E-3</v>
      </c>
      <c r="J48" s="86">
        <v>561</v>
      </c>
      <c r="K48" s="87">
        <f t="shared" si="10"/>
        <v>0.93656093489148584</v>
      </c>
      <c r="L48" s="26">
        <v>540</v>
      </c>
      <c r="M48" s="87">
        <f t="shared" si="2"/>
        <v>0.90150250417362265</v>
      </c>
      <c r="N48" s="88">
        <f t="shared" si="11"/>
        <v>-3.7433155080213901E-2</v>
      </c>
      <c r="O48" s="86">
        <v>30</v>
      </c>
      <c r="P48" s="87">
        <f t="shared" si="12"/>
        <v>5.0335570469798654E-2</v>
      </c>
      <c r="Q48" s="89">
        <v>52</v>
      </c>
      <c r="R48" s="87">
        <f t="shared" si="3"/>
        <v>8.681135225375626E-2</v>
      </c>
      <c r="S48" s="88">
        <f t="shared" si="13"/>
        <v>0.73333333333333328</v>
      </c>
      <c r="T48" s="86">
        <v>5</v>
      </c>
      <c r="U48" s="87">
        <f t="shared" si="14"/>
        <v>8.389261744966443E-3</v>
      </c>
      <c r="V48" s="89">
        <v>7</v>
      </c>
      <c r="W48" s="87">
        <f t="shared" si="4"/>
        <v>1.1686143572621035E-2</v>
      </c>
      <c r="X48" s="83">
        <f t="shared" si="5"/>
        <v>0.4</v>
      </c>
      <c r="Y48" s="86">
        <v>327</v>
      </c>
      <c r="Z48" s="87">
        <f t="shared" si="15"/>
        <v>0.35427952329360779</v>
      </c>
      <c r="AA48" s="89">
        <v>405</v>
      </c>
      <c r="AB48" s="90">
        <f t="shared" si="1"/>
        <v>0.40338645418326691</v>
      </c>
      <c r="AC48" s="64">
        <f t="shared" si="6"/>
        <v>0.23853211009174313</v>
      </c>
    </row>
    <row r="49" spans="1:29" ht="15.75" thickBot="1">
      <c r="A49" s="96" t="s">
        <v>50</v>
      </c>
      <c r="B49" s="97">
        <v>1130</v>
      </c>
      <c r="C49" s="34">
        <v>966</v>
      </c>
      <c r="D49" s="98">
        <f t="shared" si="7"/>
        <v>-0.14513274336283186</v>
      </c>
      <c r="E49" s="97">
        <v>602</v>
      </c>
      <c r="F49" s="99">
        <f t="shared" si="8"/>
        <v>0.53274336283185841</v>
      </c>
      <c r="G49" s="34">
        <v>555</v>
      </c>
      <c r="H49" s="99">
        <f t="shared" si="0"/>
        <v>0.57453416149068326</v>
      </c>
      <c r="I49" s="100">
        <f t="shared" si="9"/>
        <v>-7.8073089700996676E-2</v>
      </c>
      <c r="J49" s="97">
        <v>554</v>
      </c>
      <c r="K49" s="99">
        <f t="shared" si="10"/>
        <v>0.99819819819819822</v>
      </c>
      <c r="L49" s="34">
        <v>516</v>
      </c>
      <c r="M49" s="99">
        <f t="shared" si="2"/>
        <v>0.92972972972972978</v>
      </c>
      <c r="N49" s="100">
        <f t="shared" si="11"/>
        <v>-6.8592057761732855E-2</v>
      </c>
      <c r="O49" s="97">
        <v>48</v>
      </c>
      <c r="P49" s="101">
        <f t="shared" si="12"/>
        <v>7.9734219269102985E-2</v>
      </c>
      <c r="Q49" s="102">
        <v>37</v>
      </c>
      <c r="R49" s="99">
        <f t="shared" si="3"/>
        <v>6.6666666666666666E-2</v>
      </c>
      <c r="S49" s="100">
        <f t="shared" si="13"/>
        <v>-0.22916666666666666</v>
      </c>
      <c r="T49" s="97">
        <v>0</v>
      </c>
      <c r="U49" s="99">
        <f t="shared" si="14"/>
        <v>0</v>
      </c>
      <c r="V49" s="102">
        <v>2</v>
      </c>
      <c r="W49" s="99">
        <f t="shared" si="4"/>
        <v>3.6036036036036037E-3</v>
      </c>
      <c r="X49" s="98">
        <v>1</v>
      </c>
      <c r="Y49" s="97">
        <v>528</v>
      </c>
      <c r="Z49" s="99">
        <f t="shared" si="15"/>
        <v>0.46725663716814159</v>
      </c>
      <c r="AA49" s="102">
        <v>411</v>
      </c>
      <c r="AB49" s="103">
        <f t="shared" si="1"/>
        <v>0.4254658385093168</v>
      </c>
      <c r="AC49" s="104">
        <f t="shared" si="6"/>
        <v>-0.22159090909090909</v>
      </c>
    </row>
    <row r="50" spans="1:29">
      <c r="A50" s="2"/>
    </row>
    <row r="51" spans="1:29">
      <c r="A51" s="5" t="s">
        <v>51</v>
      </c>
    </row>
    <row r="52" spans="1:29">
      <c r="A52" s="2"/>
    </row>
    <row r="53" spans="1:29">
      <c r="A53" s="2"/>
    </row>
  </sheetData>
  <mergeCells count="28">
    <mergeCell ref="AC5:AC8"/>
    <mergeCell ref="O7:P7"/>
    <mergeCell ref="Q7:R7"/>
    <mergeCell ref="T7:U7"/>
    <mergeCell ref="V7:W7"/>
    <mergeCell ref="O5:R6"/>
    <mergeCell ref="S5:S8"/>
    <mergeCell ref="T5:W6"/>
    <mergeCell ref="X5:X8"/>
    <mergeCell ref="Y5:AB6"/>
    <mergeCell ref="Y7:Z7"/>
    <mergeCell ref="AA7:AB7"/>
    <mergeCell ref="A1:AB1"/>
    <mergeCell ref="A2:AB2"/>
    <mergeCell ref="A3:AB3"/>
    <mergeCell ref="A5:A8"/>
    <mergeCell ref="B5:C6"/>
    <mergeCell ref="D5:D8"/>
    <mergeCell ref="E5:H6"/>
    <mergeCell ref="I5:I8"/>
    <mergeCell ref="J5:M6"/>
    <mergeCell ref="N5:N8"/>
    <mergeCell ref="B7:B8"/>
    <mergeCell ref="C7:C8"/>
    <mergeCell ref="E7:F7"/>
    <mergeCell ref="G7:H7"/>
    <mergeCell ref="J7:K7"/>
    <mergeCell ref="L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topLeftCell="A22" workbookViewId="0">
      <selection activeCell="A49" sqref="A49"/>
    </sheetView>
  </sheetViews>
  <sheetFormatPr defaultRowHeight="15"/>
  <cols>
    <col min="1" max="1" width="24.5703125" customWidth="1"/>
  </cols>
  <sheetData>
    <row r="1" spans="1:5">
      <c r="A1" s="169" t="s">
        <v>113</v>
      </c>
      <c r="B1" s="169"/>
      <c r="C1" s="169"/>
      <c r="D1" s="169"/>
      <c r="E1" s="169"/>
    </row>
    <row r="2" spans="1:5">
      <c r="A2" s="169" t="s">
        <v>114</v>
      </c>
      <c r="B2" s="169"/>
      <c r="C2" s="169"/>
      <c r="D2" s="169"/>
      <c r="E2" s="169"/>
    </row>
    <row r="3" spans="1:5" ht="15.75" thickBot="1">
      <c r="A3" s="126"/>
      <c r="B3" s="1"/>
      <c r="C3" s="1"/>
      <c r="D3" s="1"/>
      <c r="E3" s="1"/>
    </row>
    <row r="4" spans="1:5">
      <c r="A4" s="130" t="s">
        <v>80</v>
      </c>
      <c r="B4" s="170" t="s">
        <v>115</v>
      </c>
      <c r="C4" s="170"/>
      <c r="D4" s="170"/>
      <c r="E4" s="171"/>
    </row>
    <row r="5" spans="1:5">
      <c r="A5" s="131"/>
      <c r="B5" s="172" t="s">
        <v>116</v>
      </c>
      <c r="C5" s="172"/>
      <c r="D5" s="172"/>
      <c r="E5" s="173"/>
    </row>
    <row r="6" spans="1:5">
      <c r="A6" s="131"/>
      <c r="B6" s="127">
        <v>1980</v>
      </c>
      <c r="C6" s="127">
        <v>1990</v>
      </c>
      <c r="D6" s="127">
        <v>2000</v>
      </c>
      <c r="E6" s="49">
        <v>2010</v>
      </c>
    </row>
    <row r="7" spans="1:5" s="8" customFormat="1">
      <c r="A7" s="18" t="s">
        <v>10</v>
      </c>
      <c r="B7" s="19">
        <v>19.2</v>
      </c>
      <c r="C7" s="19">
        <v>19</v>
      </c>
      <c r="D7" s="19">
        <v>21.1</v>
      </c>
      <c r="E7" s="20">
        <v>20.7</v>
      </c>
    </row>
    <row r="8" spans="1:5">
      <c r="A8" s="10" t="s">
        <v>11</v>
      </c>
      <c r="B8" s="17">
        <v>31.4</v>
      </c>
      <c r="C8" s="17">
        <v>31.6</v>
      </c>
      <c r="D8" s="17">
        <v>39.299999999999997</v>
      </c>
      <c r="E8" s="11">
        <v>22.1</v>
      </c>
    </row>
    <row r="9" spans="1:5">
      <c r="A9" s="14" t="s">
        <v>12</v>
      </c>
      <c r="B9" s="21">
        <v>19.899999999999999</v>
      </c>
      <c r="C9" s="21">
        <v>19.899999999999999</v>
      </c>
      <c r="D9" s="21">
        <v>22.5</v>
      </c>
      <c r="E9" s="22">
        <v>18.899999999999999</v>
      </c>
    </row>
    <row r="10" spans="1:5">
      <c r="A10" s="10" t="s">
        <v>13</v>
      </c>
      <c r="B10" s="17">
        <v>17.8</v>
      </c>
      <c r="C10" s="17">
        <v>19.899999999999999</v>
      </c>
      <c r="D10" s="17">
        <v>21.3</v>
      </c>
      <c r="E10" s="11">
        <v>24.3</v>
      </c>
    </row>
    <row r="11" spans="1:5">
      <c r="A11" s="14" t="s">
        <v>14</v>
      </c>
      <c r="B11" s="21">
        <v>17</v>
      </c>
      <c r="C11" s="21">
        <v>17.399999999999999</v>
      </c>
      <c r="D11" s="21">
        <v>19.5</v>
      </c>
      <c r="E11" s="22">
        <v>19.7</v>
      </c>
    </row>
    <row r="12" spans="1:5">
      <c r="A12" s="10" t="s">
        <v>15</v>
      </c>
      <c r="B12" s="17">
        <v>20.5</v>
      </c>
      <c r="C12" s="17">
        <v>18.3</v>
      </c>
      <c r="D12" s="17">
        <v>24.4</v>
      </c>
      <c r="E12" s="11">
        <v>25.5</v>
      </c>
    </row>
    <row r="13" spans="1:5">
      <c r="A13" s="14" t="s">
        <v>16</v>
      </c>
      <c r="B13" s="21">
        <v>18</v>
      </c>
      <c r="C13" s="21">
        <v>25.4</v>
      </c>
      <c r="D13" s="21">
        <v>27.8</v>
      </c>
      <c r="E13" s="22">
        <v>29.3</v>
      </c>
    </row>
    <row r="14" spans="1:5">
      <c r="A14" s="10" t="s">
        <v>17</v>
      </c>
      <c r="B14" s="17">
        <v>30.4</v>
      </c>
      <c r="C14" s="17">
        <v>28.7</v>
      </c>
      <c r="D14" s="17">
        <v>32.799999999999997</v>
      </c>
      <c r="E14" s="11">
        <v>26</v>
      </c>
    </row>
    <row r="15" spans="1:5">
      <c r="A15" s="14" t="s">
        <v>18</v>
      </c>
      <c r="B15" s="21">
        <v>24</v>
      </c>
      <c r="C15" s="21">
        <v>25.1</v>
      </c>
      <c r="D15" s="21">
        <v>31.1</v>
      </c>
      <c r="E15" s="22">
        <v>87.8</v>
      </c>
    </row>
    <row r="16" spans="1:5">
      <c r="A16" s="10" t="s">
        <v>19</v>
      </c>
      <c r="B16" s="17">
        <v>26.5</v>
      </c>
      <c r="C16" s="17">
        <v>27.4</v>
      </c>
      <c r="D16" s="17">
        <v>31.4</v>
      </c>
      <c r="E16" s="11">
        <v>28</v>
      </c>
    </row>
    <row r="17" spans="1:5">
      <c r="A17" s="14" t="s">
        <v>20</v>
      </c>
      <c r="B17" s="21">
        <v>17.399999999999999</v>
      </c>
      <c r="C17" s="21">
        <v>17.2</v>
      </c>
      <c r="D17" s="21">
        <v>19.2</v>
      </c>
      <c r="E17" s="22">
        <v>18.600000000000001</v>
      </c>
    </row>
    <row r="18" spans="1:5">
      <c r="A18" s="10" t="s">
        <v>21</v>
      </c>
      <c r="B18" s="17">
        <v>17.3</v>
      </c>
      <c r="C18" s="17">
        <v>18.8</v>
      </c>
      <c r="D18" s="17">
        <v>19.100000000000001</v>
      </c>
      <c r="E18" s="11">
        <v>20.6</v>
      </c>
    </row>
    <row r="19" spans="1:5">
      <c r="A19" s="14" t="s">
        <v>22</v>
      </c>
      <c r="B19" s="21">
        <v>15.3</v>
      </c>
      <c r="C19" s="21">
        <v>17.8</v>
      </c>
      <c r="D19" s="21">
        <v>16.100000000000001</v>
      </c>
      <c r="E19" s="22">
        <v>17.8</v>
      </c>
    </row>
    <row r="20" spans="1:5">
      <c r="A20" s="10" t="s">
        <v>23</v>
      </c>
      <c r="B20" s="17">
        <v>36.6</v>
      </c>
      <c r="C20" s="17">
        <v>31.7</v>
      </c>
      <c r="D20" s="17">
        <v>35.5</v>
      </c>
      <c r="E20" s="11">
        <v>41.2</v>
      </c>
    </row>
    <row r="21" spans="1:5">
      <c r="A21" s="14" t="s">
        <v>24</v>
      </c>
      <c r="B21" s="21">
        <v>41.4</v>
      </c>
      <c r="C21" s="21">
        <v>35.9</v>
      </c>
      <c r="D21" s="21">
        <v>40.200000000000003</v>
      </c>
      <c r="E21" s="22">
        <v>33.1</v>
      </c>
    </row>
    <row r="22" spans="1:5">
      <c r="A22" s="10" t="s">
        <v>25</v>
      </c>
      <c r="B22" s="17">
        <v>20.6</v>
      </c>
      <c r="C22" s="17">
        <v>19.600000000000001</v>
      </c>
      <c r="D22" s="17">
        <v>20.9</v>
      </c>
      <c r="E22" s="11">
        <v>22.7</v>
      </c>
    </row>
    <row r="23" spans="1:5">
      <c r="A23" s="14" t="s">
        <v>26</v>
      </c>
      <c r="B23" s="21">
        <v>19.5</v>
      </c>
      <c r="C23" s="21">
        <v>18.3</v>
      </c>
      <c r="D23" s="21">
        <v>19.7</v>
      </c>
      <c r="E23" s="22">
        <v>19.8</v>
      </c>
    </row>
    <row r="24" spans="1:5">
      <c r="A24" s="10" t="s">
        <v>27</v>
      </c>
      <c r="B24" s="17">
        <v>18.100000000000001</v>
      </c>
      <c r="C24" s="17">
        <v>16.7</v>
      </c>
      <c r="D24" s="17">
        <v>21</v>
      </c>
      <c r="E24" s="11">
        <v>17.899999999999999</v>
      </c>
    </row>
    <row r="25" spans="1:5">
      <c r="A25" s="14" t="s">
        <v>28</v>
      </c>
      <c r="B25" s="21">
        <v>27.2</v>
      </c>
      <c r="C25" s="21">
        <v>25.5</v>
      </c>
      <c r="D25" s="21">
        <v>27.1</v>
      </c>
      <c r="E25" s="22">
        <v>29.5</v>
      </c>
    </row>
    <row r="26" spans="1:5">
      <c r="A26" s="10" t="s">
        <v>29</v>
      </c>
      <c r="B26" s="17">
        <v>27.2</v>
      </c>
      <c r="C26" s="17">
        <v>26.5</v>
      </c>
      <c r="D26" s="17">
        <v>31.9</v>
      </c>
      <c r="E26" s="11">
        <v>27.3</v>
      </c>
    </row>
    <row r="27" spans="1:5">
      <c r="A27" s="14" t="s">
        <v>30</v>
      </c>
      <c r="B27" s="21">
        <v>24.1</v>
      </c>
      <c r="C27" s="21">
        <v>24.3</v>
      </c>
      <c r="D27" s="21">
        <v>25.5</v>
      </c>
      <c r="E27" s="22">
        <v>22.9</v>
      </c>
    </row>
    <row r="28" spans="1:5">
      <c r="A28" s="10" t="s">
        <v>31</v>
      </c>
      <c r="B28" s="17">
        <v>19.8</v>
      </c>
      <c r="C28" s="17">
        <v>18.8</v>
      </c>
      <c r="D28" s="17">
        <v>21.5</v>
      </c>
      <c r="E28" s="11">
        <v>23</v>
      </c>
    </row>
    <row r="29" spans="1:5">
      <c r="A29" s="14" t="s">
        <v>32</v>
      </c>
      <c r="B29" s="21">
        <v>29</v>
      </c>
      <c r="C29" s="21">
        <v>26.4</v>
      </c>
      <c r="D29" s="21">
        <v>31.5</v>
      </c>
      <c r="E29" s="22">
        <v>29.9</v>
      </c>
    </row>
    <row r="30" spans="1:5">
      <c r="A30" s="10" t="s">
        <v>33</v>
      </c>
      <c r="B30" s="17">
        <v>19.600000000000001</v>
      </c>
      <c r="C30" s="17">
        <v>26</v>
      </c>
      <c r="D30" s="17">
        <v>26.2</v>
      </c>
      <c r="E30" s="11">
        <v>25.5</v>
      </c>
    </row>
    <row r="31" spans="1:5">
      <c r="A31" s="14" t="s">
        <v>34</v>
      </c>
      <c r="B31" s="21">
        <v>17.399999999999999</v>
      </c>
      <c r="C31" s="21">
        <v>14.9</v>
      </c>
      <c r="D31" s="21">
        <v>17.2</v>
      </c>
      <c r="E31" s="22">
        <v>17</v>
      </c>
    </row>
    <row r="32" spans="1:5">
      <c r="A32" s="10" t="s">
        <v>35</v>
      </c>
      <c r="B32" s="17">
        <v>16.3</v>
      </c>
      <c r="C32" s="17">
        <v>15.4</v>
      </c>
      <c r="D32" s="17">
        <v>20.100000000000001</v>
      </c>
      <c r="E32" s="11">
        <v>14.7</v>
      </c>
    </row>
    <row r="33" spans="1:5">
      <c r="A33" s="14" t="s">
        <v>36</v>
      </c>
      <c r="B33" s="21">
        <v>27.7</v>
      </c>
      <c r="C33" s="21">
        <v>25.1</v>
      </c>
      <c r="D33" s="21">
        <v>26.7</v>
      </c>
      <c r="E33" s="22">
        <v>35.5</v>
      </c>
    </row>
    <row r="34" spans="1:5">
      <c r="A34" s="10" t="s">
        <v>37</v>
      </c>
      <c r="B34" s="17">
        <v>23.5</v>
      </c>
      <c r="C34" s="17">
        <v>25.8</v>
      </c>
      <c r="D34" s="17">
        <v>28.3</v>
      </c>
      <c r="E34" s="11">
        <v>24.5</v>
      </c>
    </row>
    <row r="35" spans="1:5">
      <c r="A35" s="14" t="s">
        <v>38</v>
      </c>
      <c r="B35" s="21">
        <v>18.600000000000001</v>
      </c>
      <c r="C35" s="21">
        <v>19</v>
      </c>
      <c r="D35" s="21">
        <v>23.3</v>
      </c>
      <c r="E35" s="22">
        <v>24.2</v>
      </c>
    </row>
    <row r="36" spans="1:5">
      <c r="A36" s="10" t="s">
        <v>39</v>
      </c>
      <c r="B36" s="17">
        <v>28</v>
      </c>
      <c r="C36" s="17">
        <v>24</v>
      </c>
      <c r="D36" s="17">
        <v>33.6</v>
      </c>
      <c r="E36" s="11">
        <v>31</v>
      </c>
    </row>
    <row r="37" spans="1:5">
      <c r="A37" s="14" t="s">
        <v>40</v>
      </c>
      <c r="B37" s="21">
        <v>18</v>
      </c>
      <c r="C37" s="21">
        <v>19.8</v>
      </c>
      <c r="D37" s="21">
        <v>21.8</v>
      </c>
      <c r="E37" s="22">
        <v>23.2</v>
      </c>
    </row>
    <row r="38" spans="1:5">
      <c r="A38" s="10" t="s">
        <v>41</v>
      </c>
      <c r="B38" s="17">
        <v>17.7</v>
      </c>
      <c r="C38" s="17">
        <v>16.7</v>
      </c>
      <c r="D38" s="17">
        <v>20.100000000000001</v>
      </c>
      <c r="E38" s="11">
        <v>18.8</v>
      </c>
    </row>
    <row r="39" spans="1:5">
      <c r="A39" s="14" t="s">
        <v>42</v>
      </c>
      <c r="B39" s="21">
        <v>18</v>
      </c>
      <c r="C39" s="21">
        <v>16.899999999999999</v>
      </c>
      <c r="D39" s="21">
        <v>19.3</v>
      </c>
      <c r="E39" s="22">
        <v>18</v>
      </c>
    </row>
    <row r="40" spans="1:5">
      <c r="A40" s="10" t="s">
        <v>43</v>
      </c>
      <c r="B40" s="17">
        <v>17.100000000000001</v>
      </c>
      <c r="C40" s="17">
        <v>17.2</v>
      </c>
      <c r="D40" s="17">
        <v>18.5</v>
      </c>
      <c r="E40" s="11">
        <v>17.899999999999999</v>
      </c>
    </row>
    <row r="41" spans="1:5">
      <c r="A41" s="14" t="s">
        <v>44</v>
      </c>
      <c r="B41" s="21">
        <v>24.2</v>
      </c>
      <c r="C41" s="21">
        <v>26.3</v>
      </c>
      <c r="D41" s="21">
        <v>26.7</v>
      </c>
      <c r="E41" s="22">
        <v>27.5</v>
      </c>
    </row>
    <row r="42" spans="1:5">
      <c r="A42" s="10" t="s">
        <v>45</v>
      </c>
      <c r="B42" s="17">
        <v>24.6</v>
      </c>
      <c r="C42" s="17">
        <v>27.5</v>
      </c>
      <c r="D42" s="17">
        <v>29.3</v>
      </c>
      <c r="E42" s="11">
        <v>31.3</v>
      </c>
    </row>
    <row r="43" spans="1:5">
      <c r="A43" s="14" t="s">
        <v>46</v>
      </c>
      <c r="B43" s="21">
        <v>30.6</v>
      </c>
      <c r="C43" s="21">
        <v>32.799999999999997</v>
      </c>
      <c r="D43" s="21">
        <v>33.9</v>
      </c>
      <c r="E43" s="22">
        <v>34</v>
      </c>
    </row>
    <row r="44" spans="1:5">
      <c r="A44" s="10" t="s">
        <v>47</v>
      </c>
      <c r="B44" s="17">
        <v>21.9</v>
      </c>
      <c r="C44" s="17">
        <v>21.9</v>
      </c>
      <c r="D44" s="17">
        <v>23.6</v>
      </c>
      <c r="E44" s="11">
        <v>22.4</v>
      </c>
    </row>
    <row r="45" spans="1:5">
      <c r="A45" s="14" t="s">
        <v>48</v>
      </c>
      <c r="B45" s="21">
        <v>23.5</v>
      </c>
      <c r="C45" s="21">
        <v>27.3</v>
      </c>
      <c r="D45" s="21">
        <v>33</v>
      </c>
      <c r="E45" s="22">
        <v>34.6</v>
      </c>
    </row>
    <row r="46" spans="1:5">
      <c r="A46" s="10" t="s">
        <v>49</v>
      </c>
      <c r="B46" s="17">
        <v>29.9</v>
      </c>
      <c r="C46" s="17">
        <v>29</v>
      </c>
      <c r="D46" s="17">
        <v>34</v>
      </c>
      <c r="E46" s="11">
        <v>38.9</v>
      </c>
    </row>
    <row r="47" spans="1:5" ht="15.75" thickBot="1">
      <c r="A47" s="15" t="s">
        <v>50</v>
      </c>
      <c r="B47" s="23">
        <v>27.6</v>
      </c>
      <c r="C47" s="23">
        <v>23.7</v>
      </c>
      <c r="D47" s="23">
        <v>33.6</v>
      </c>
      <c r="E47" s="24">
        <v>34.299999999999997</v>
      </c>
    </row>
    <row r="48" spans="1:5">
      <c r="A48" s="2"/>
      <c r="B48" s="4"/>
      <c r="C48" s="4"/>
      <c r="D48" s="4"/>
      <c r="E48" s="6"/>
    </row>
    <row r="49" spans="1:5">
      <c r="A49" s="5" t="s">
        <v>51</v>
      </c>
      <c r="B49" s="1"/>
      <c r="C49" s="1"/>
      <c r="D49" s="1"/>
      <c r="E49" s="1"/>
    </row>
  </sheetData>
  <sortState xmlns:xlrd2="http://schemas.microsoft.com/office/spreadsheetml/2017/richdata2" ref="A9:D48">
    <sortCondition ref="A9:A48"/>
  </sortState>
  <mergeCells count="5">
    <mergeCell ref="A1:E1"/>
    <mergeCell ref="A2:E2"/>
    <mergeCell ref="A4:A6"/>
    <mergeCell ref="B4:E4"/>
    <mergeCell ref="B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2"/>
  <sheetViews>
    <sheetView tabSelected="1" workbookViewId="0">
      <selection activeCell="A52" sqref="A52"/>
    </sheetView>
  </sheetViews>
  <sheetFormatPr defaultRowHeight="15"/>
  <cols>
    <col min="1" max="1" width="26.5703125" customWidth="1"/>
    <col min="2" max="2" width="11.85546875" customWidth="1"/>
    <col min="3" max="3" width="11.42578125" customWidth="1"/>
    <col min="4" max="4" width="10.42578125" customWidth="1"/>
  </cols>
  <sheetData>
    <row r="1" spans="1:19">
      <c r="A1" s="140" t="s">
        <v>117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9">
      <c r="A2" s="140" t="s">
        <v>118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9">
      <c r="A3" s="140" t="s">
        <v>88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9">
      <c r="A4" s="140" t="s">
        <v>119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9" ht="15.75" thickBot="1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106"/>
    </row>
    <row r="6" spans="1:19">
      <c r="A6" s="130" t="s">
        <v>1</v>
      </c>
      <c r="B6" s="177" t="s">
        <v>120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8"/>
      <c r="R6" s="107"/>
      <c r="S6" s="107"/>
    </row>
    <row r="7" spans="1:19">
      <c r="A7" s="131"/>
      <c r="B7" s="174" t="s">
        <v>121</v>
      </c>
      <c r="C7" s="176"/>
      <c r="D7" s="179" t="s">
        <v>122</v>
      </c>
      <c r="E7" s="175"/>
      <c r="F7" s="175" t="s">
        <v>123</v>
      </c>
      <c r="G7" s="175"/>
      <c r="H7" s="175" t="s">
        <v>124</v>
      </c>
      <c r="I7" s="175"/>
      <c r="J7" s="174" t="s">
        <v>125</v>
      </c>
      <c r="K7" s="174"/>
      <c r="L7" s="175" t="s">
        <v>126</v>
      </c>
      <c r="M7" s="175"/>
      <c r="N7" s="174" t="s">
        <v>127</v>
      </c>
      <c r="O7" s="174"/>
      <c r="P7" s="174" t="s">
        <v>128</v>
      </c>
      <c r="Q7" s="176"/>
      <c r="S7" t="s">
        <v>129</v>
      </c>
    </row>
    <row r="8" spans="1:19">
      <c r="A8" s="131"/>
      <c r="B8" s="174"/>
      <c r="C8" s="176"/>
      <c r="D8" s="179"/>
      <c r="E8" s="175"/>
      <c r="F8" s="175"/>
      <c r="G8" s="175"/>
      <c r="H8" s="175"/>
      <c r="I8" s="175"/>
      <c r="J8" s="174"/>
      <c r="K8" s="174"/>
      <c r="L8" s="175"/>
      <c r="M8" s="175"/>
      <c r="N8" s="174"/>
      <c r="O8" s="174"/>
      <c r="P8" s="174"/>
      <c r="Q8" s="176"/>
    </row>
    <row r="9" spans="1:19">
      <c r="A9" s="131"/>
      <c r="B9" s="108">
        <v>2000</v>
      </c>
      <c r="C9" s="109">
        <v>2010</v>
      </c>
      <c r="D9" s="110">
        <v>2000</v>
      </c>
      <c r="E9" s="111">
        <v>2010</v>
      </c>
      <c r="F9" s="111">
        <v>2000</v>
      </c>
      <c r="G9" s="111">
        <v>2010</v>
      </c>
      <c r="H9" s="108">
        <v>2000</v>
      </c>
      <c r="I9" s="108">
        <v>2010</v>
      </c>
      <c r="J9" s="111">
        <v>2000</v>
      </c>
      <c r="K9" s="108">
        <v>2010</v>
      </c>
      <c r="L9" s="108">
        <v>2000</v>
      </c>
      <c r="M9" s="108">
        <v>2010</v>
      </c>
      <c r="N9" s="111">
        <v>2000</v>
      </c>
      <c r="O9" s="111">
        <v>2010</v>
      </c>
      <c r="P9" s="111">
        <v>2000</v>
      </c>
      <c r="Q9" s="112">
        <v>2010</v>
      </c>
      <c r="S9" s="60" t="s">
        <v>130</v>
      </c>
    </row>
    <row r="10" spans="1:19">
      <c r="A10" s="28" t="s">
        <v>10</v>
      </c>
      <c r="B10" s="125">
        <v>21.1</v>
      </c>
      <c r="C10" s="20">
        <v>20.7</v>
      </c>
      <c r="D10" s="29">
        <f t="shared" ref="D10:D50" si="0">F10+H10</f>
        <v>90.7</v>
      </c>
      <c r="E10" s="29">
        <v>83.8</v>
      </c>
      <c r="F10" s="29">
        <v>78.5</v>
      </c>
      <c r="G10" s="29">
        <v>59.8</v>
      </c>
      <c r="H10" s="29">
        <v>12.2</v>
      </c>
      <c r="I10" s="29">
        <v>24</v>
      </c>
      <c r="J10" s="29">
        <v>2.4</v>
      </c>
      <c r="K10" s="29">
        <v>0</v>
      </c>
      <c r="L10" s="29">
        <v>3.4</v>
      </c>
      <c r="M10" s="29">
        <v>3.9</v>
      </c>
      <c r="N10" s="29">
        <v>2.6</v>
      </c>
      <c r="O10" s="29">
        <v>4.5</v>
      </c>
      <c r="P10" s="29">
        <v>0.8</v>
      </c>
      <c r="Q10" s="113">
        <v>7.8</v>
      </c>
    </row>
    <row r="11" spans="1:19">
      <c r="A11" s="25" t="s">
        <v>73</v>
      </c>
      <c r="B11" s="17">
        <v>39.299999999999997</v>
      </c>
      <c r="C11" s="11">
        <v>22.1</v>
      </c>
      <c r="D11" s="9">
        <f t="shared" si="0"/>
        <v>95.2</v>
      </c>
      <c r="E11" s="9">
        <v>92.9</v>
      </c>
      <c r="F11" s="9">
        <v>79.7</v>
      </c>
      <c r="G11" s="9">
        <v>83.7</v>
      </c>
      <c r="H11" s="9">
        <v>15.5</v>
      </c>
      <c r="I11" s="9">
        <v>9.1999999999999993</v>
      </c>
      <c r="J11" s="9">
        <v>0</v>
      </c>
      <c r="K11" s="9">
        <v>0.4</v>
      </c>
      <c r="L11" s="9">
        <v>2</v>
      </c>
      <c r="M11" s="9">
        <v>2.2000000000000002</v>
      </c>
      <c r="N11" s="9">
        <v>1.4</v>
      </c>
      <c r="O11" s="9">
        <v>4.5</v>
      </c>
      <c r="P11" s="9">
        <v>1.4</v>
      </c>
      <c r="Q11" s="114">
        <v>0</v>
      </c>
    </row>
    <row r="12" spans="1:19">
      <c r="A12" s="31" t="s">
        <v>12</v>
      </c>
      <c r="B12" s="21">
        <v>22.5</v>
      </c>
      <c r="C12" s="22">
        <v>18.899999999999999</v>
      </c>
      <c r="D12" s="12">
        <f t="shared" si="0"/>
        <v>96</v>
      </c>
      <c r="E12" s="12">
        <v>94.7</v>
      </c>
      <c r="F12" s="12">
        <v>88.2</v>
      </c>
      <c r="G12" s="12">
        <v>87.5</v>
      </c>
      <c r="H12" s="12">
        <v>7.8</v>
      </c>
      <c r="I12" s="12">
        <v>7.2</v>
      </c>
      <c r="J12" s="12">
        <v>0.5</v>
      </c>
      <c r="K12" s="12">
        <v>0.9</v>
      </c>
      <c r="L12" s="12">
        <v>0.8</v>
      </c>
      <c r="M12" s="12">
        <v>0.5</v>
      </c>
      <c r="N12" s="12">
        <v>2.5</v>
      </c>
      <c r="O12" s="12">
        <v>3</v>
      </c>
      <c r="P12" s="12">
        <v>0.2</v>
      </c>
      <c r="Q12" s="115">
        <v>1</v>
      </c>
    </row>
    <row r="13" spans="1:19">
      <c r="A13" s="25" t="s">
        <v>13</v>
      </c>
      <c r="B13" s="17">
        <v>21.3</v>
      </c>
      <c r="C13" s="11">
        <v>24.3</v>
      </c>
      <c r="D13" s="9">
        <f t="shared" si="0"/>
        <v>93.9</v>
      </c>
      <c r="E13" s="9">
        <v>96.9</v>
      </c>
      <c r="F13" s="9">
        <v>77.3</v>
      </c>
      <c r="G13" s="9">
        <v>86.5</v>
      </c>
      <c r="H13" s="9">
        <v>16.600000000000001</v>
      </c>
      <c r="I13" s="9">
        <v>10.4</v>
      </c>
      <c r="J13" s="9">
        <v>0.8</v>
      </c>
      <c r="K13" s="9">
        <v>0</v>
      </c>
      <c r="L13" s="9">
        <v>2.5</v>
      </c>
      <c r="M13" s="9">
        <v>0.8</v>
      </c>
      <c r="N13" s="9">
        <v>2.2999999999999998</v>
      </c>
      <c r="O13" s="9">
        <v>1.6</v>
      </c>
      <c r="P13" s="9">
        <v>0.5</v>
      </c>
      <c r="Q13" s="114">
        <v>0.8</v>
      </c>
    </row>
    <row r="14" spans="1:19">
      <c r="A14" s="31" t="s">
        <v>14</v>
      </c>
      <c r="B14" s="21">
        <v>19.5</v>
      </c>
      <c r="C14" s="22">
        <v>19.7</v>
      </c>
      <c r="D14" s="12">
        <f t="shared" si="0"/>
        <v>89.8</v>
      </c>
      <c r="E14" s="12">
        <v>87.5</v>
      </c>
      <c r="F14" s="12">
        <v>81.3</v>
      </c>
      <c r="G14" s="12">
        <v>81.400000000000006</v>
      </c>
      <c r="H14" s="12">
        <v>8.5</v>
      </c>
      <c r="I14" s="12">
        <v>6.1</v>
      </c>
      <c r="J14" s="12">
        <v>0.2</v>
      </c>
      <c r="K14" s="12">
        <v>0.5</v>
      </c>
      <c r="L14" s="12">
        <v>4.7</v>
      </c>
      <c r="M14" s="12">
        <v>7.4</v>
      </c>
      <c r="N14" s="12">
        <v>4.9000000000000004</v>
      </c>
      <c r="O14" s="12">
        <v>3.6</v>
      </c>
      <c r="P14" s="12">
        <v>0.5</v>
      </c>
      <c r="Q14" s="115">
        <v>1</v>
      </c>
    </row>
    <row r="15" spans="1:19">
      <c r="A15" s="25" t="s">
        <v>15</v>
      </c>
      <c r="B15" s="17">
        <v>24.4</v>
      </c>
      <c r="C15" s="11">
        <v>25.5</v>
      </c>
      <c r="D15" s="9">
        <f t="shared" si="0"/>
        <v>94.1</v>
      </c>
      <c r="E15" s="9">
        <v>90.5</v>
      </c>
      <c r="F15" s="9">
        <v>89.1</v>
      </c>
      <c r="G15" s="9">
        <v>85.7</v>
      </c>
      <c r="H15" s="9">
        <v>5</v>
      </c>
      <c r="I15" s="9">
        <v>4.9000000000000004</v>
      </c>
      <c r="J15" s="9">
        <v>0.4</v>
      </c>
      <c r="K15" s="9">
        <v>0</v>
      </c>
      <c r="L15" s="9">
        <v>1.7</v>
      </c>
      <c r="M15" s="9">
        <v>1.4</v>
      </c>
      <c r="N15" s="9">
        <v>3.4</v>
      </c>
      <c r="O15" s="9">
        <v>3.6</v>
      </c>
      <c r="P15" s="9">
        <v>0.2</v>
      </c>
      <c r="Q15" s="114">
        <v>4.4000000000000004</v>
      </c>
    </row>
    <row r="16" spans="1:19">
      <c r="A16" s="31" t="s">
        <v>16</v>
      </c>
      <c r="B16" s="21">
        <v>27.8</v>
      </c>
      <c r="C16" s="22">
        <v>29.3</v>
      </c>
      <c r="D16" s="12">
        <f t="shared" si="0"/>
        <v>87.300000000000011</v>
      </c>
      <c r="E16" s="12">
        <v>91</v>
      </c>
      <c r="F16" s="12">
        <v>70.2</v>
      </c>
      <c r="G16" s="12">
        <v>72.599999999999994</v>
      </c>
      <c r="H16" s="12">
        <v>17.100000000000001</v>
      </c>
      <c r="I16" s="12">
        <v>18.399999999999999</v>
      </c>
      <c r="J16" s="12">
        <v>0.9</v>
      </c>
      <c r="K16" s="12">
        <v>0.4</v>
      </c>
      <c r="L16" s="12">
        <v>7.4</v>
      </c>
      <c r="M16" s="12">
        <v>5.7</v>
      </c>
      <c r="N16" s="12">
        <v>3.1</v>
      </c>
      <c r="O16" s="12">
        <v>1.3</v>
      </c>
      <c r="P16" s="12">
        <v>1.3</v>
      </c>
      <c r="Q16" s="115">
        <v>1.6</v>
      </c>
    </row>
    <row r="17" spans="1:17">
      <c r="A17" s="25" t="s">
        <v>17</v>
      </c>
      <c r="B17" s="17">
        <v>32.799999999999997</v>
      </c>
      <c r="C17" s="11">
        <v>26</v>
      </c>
      <c r="D17" s="9">
        <f t="shared" si="0"/>
        <v>90.3</v>
      </c>
      <c r="E17" s="9">
        <v>85.4</v>
      </c>
      <c r="F17" s="9">
        <v>71</v>
      </c>
      <c r="G17" s="9">
        <v>76.5</v>
      </c>
      <c r="H17" s="9">
        <v>19.3</v>
      </c>
      <c r="I17" s="9">
        <v>8.9</v>
      </c>
      <c r="J17" s="9">
        <v>1.4</v>
      </c>
      <c r="K17" s="9">
        <v>3</v>
      </c>
      <c r="L17" s="9">
        <v>3.4</v>
      </c>
      <c r="M17" s="9">
        <v>3.6</v>
      </c>
      <c r="N17" s="9">
        <v>4.0999999999999996</v>
      </c>
      <c r="O17" s="9">
        <v>7.9</v>
      </c>
      <c r="P17" s="9">
        <v>0.7</v>
      </c>
      <c r="Q17" s="114">
        <v>0</v>
      </c>
    </row>
    <row r="18" spans="1:17">
      <c r="A18" s="31" t="s">
        <v>18</v>
      </c>
      <c r="B18" s="21">
        <v>31.1</v>
      </c>
      <c r="C18" s="22">
        <v>87.8</v>
      </c>
      <c r="D18" s="12">
        <f t="shared" si="0"/>
        <v>90.8</v>
      </c>
      <c r="E18" s="12">
        <v>89.5</v>
      </c>
      <c r="F18" s="12">
        <v>74.3</v>
      </c>
      <c r="G18" s="12">
        <v>74.3</v>
      </c>
      <c r="H18" s="12">
        <v>16.5</v>
      </c>
      <c r="I18" s="12">
        <v>15.1</v>
      </c>
      <c r="J18" s="12">
        <v>0.3</v>
      </c>
      <c r="K18" s="12">
        <v>1.3</v>
      </c>
      <c r="L18" s="12">
        <v>5.3</v>
      </c>
      <c r="M18" s="12">
        <v>4.3</v>
      </c>
      <c r="N18" s="12">
        <v>2.8</v>
      </c>
      <c r="O18" s="12">
        <v>1</v>
      </c>
      <c r="P18" s="12">
        <v>1</v>
      </c>
      <c r="Q18" s="115">
        <v>3.9</v>
      </c>
    </row>
    <row r="19" spans="1:17">
      <c r="A19" s="25" t="s">
        <v>19</v>
      </c>
      <c r="B19" s="17">
        <v>31.4</v>
      </c>
      <c r="C19" s="11">
        <v>28</v>
      </c>
      <c r="D19" s="9">
        <f t="shared" si="0"/>
        <v>95.3</v>
      </c>
      <c r="E19" s="9">
        <v>88.2</v>
      </c>
      <c r="F19" s="9">
        <v>82.8</v>
      </c>
      <c r="G19" s="9">
        <v>70.2</v>
      </c>
      <c r="H19" s="9">
        <v>12.5</v>
      </c>
      <c r="I19" s="9">
        <v>17.899999999999999</v>
      </c>
      <c r="J19" s="9">
        <v>0</v>
      </c>
      <c r="K19" s="9">
        <v>1</v>
      </c>
      <c r="L19" s="9">
        <v>0</v>
      </c>
      <c r="M19" s="9">
        <v>1.6</v>
      </c>
      <c r="N19" s="9">
        <v>3.1</v>
      </c>
      <c r="O19" s="9">
        <v>8.3000000000000007</v>
      </c>
      <c r="P19" s="9">
        <v>1.5</v>
      </c>
      <c r="Q19" s="114">
        <v>0.9</v>
      </c>
    </row>
    <row r="20" spans="1:17">
      <c r="A20" s="31" t="s">
        <v>20</v>
      </c>
      <c r="B20" s="21">
        <v>19.2</v>
      </c>
      <c r="C20" s="22">
        <v>18.600000000000001</v>
      </c>
      <c r="D20" s="12">
        <f t="shared" si="0"/>
        <v>77.599999999999994</v>
      </c>
      <c r="E20" s="12">
        <v>76.8</v>
      </c>
      <c r="F20" s="12">
        <v>58.5</v>
      </c>
      <c r="G20" s="12">
        <v>64.8</v>
      </c>
      <c r="H20" s="12">
        <v>19.100000000000001</v>
      </c>
      <c r="I20" s="12">
        <v>12</v>
      </c>
      <c r="J20" s="12">
        <v>9.3000000000000007</v>
      </c>
      <c r="K20" s="12">
        <v>8.4</v>
      </c>
      <c r="L20" s="12">
        <v>9.6999999999999993</v>
      </c>
      <c r="M20" s="12">
        <v>9.1999999999999993</v>
      </c>
      <c r="N20" s="12">
        <v>1.9</v>
      </c>
      <c r="O20" s="12">
        <v>1.3</v>
      </c>
      <c r="P20" s="12">
        <v>1.5</v>
      </c>
      <c r="Q20" s="115">
        <v>4.4000000000000004</v>
      </c>
    </row>
    <row r="21" spans="1:17">
      <c r="A21" s="25" t="s">
        <v>21</v>
      </c>
      <c r="B21" s="17">
        <v>19.100000000000001</v>
      </c>
      <c r="C21" s="11">
        <v>20.6</v>
      </c>
      <c r="D21" s="9">
        <f t="shared" si="0"/>
        <v>95.5</v>
      </c>
      <c r="E21" s="9">
        <v>91</v>
      </c>
      <c r="F21" s="9">
        <v>81.7</v>
      </c>
      <c r="G21" s="9">
        <v>77.7</v>
      </c>
      <c r="H21" s="9">
        <v>13.8</v>
      </c>
      <c r="I21" s="9">
        <v>13.2</v>
      </c>
      <c r="J21" s="9">
        <v>0.2</v>
      </c>
      <c r="K21" s="9">
        <v>0</v>
      </c>
      <c r="L21" s="9">
        <v>1.6</v>
      </c>
      <c r="M21" s="9">
        <v>5.3</v>
      </c>
      <c r="N21" s="9">
        <v>1.7</v>
      </c>
      <c r="O21" s="9">
        <v>2.1</v>
      </c>
      <c r="P21" s="9">
        <v>1</v>
      </c>
      <c r="Q21" s="114">
        <v>1.7</v>
      </c>
    </row>
    <row r="22" spans="1:17">
      <c r="A22" s="31" t="s">
        <v>22</v>
      </c>
      <c r="B22" s="21">
        <v>16.100000000000001</v>
      </c>
      <c r="C22" s="22">
        <v>17.8</v>
      </c>
      <c r="D22" s="12">
        <f t="shared" si="0"/>
        <v>93.2</v>
      </c>
      <c r="E22" s="12">
        <v>90.8</v>
      </c>
      <c r="F22" s="12">
        <v>84.2</v>
      </c>
      <c r="G22" s="12">
        <v>78.8</v>
      </c>
      <c r="H22" s="12">
        <v>9</v>
      </c>
      <c r="I22" s="12">
        <v>11.9</v>
      </c>
      <c r="J22" s="12">
        <v>0.4</v>
      </c>
      <c r="K22" s="12">
        <v>1.3</v>
      </c>
      <c r="L22" s="12">
        <v>3.5</v>
      </c>
      <c r="M22" s="12">
        <v>3.2</v>
      </c>
      <c r="N22" s="12">
        <v>1.2</v>
      </c>
      <c r="O22" s="12">
        <v>3.6</v>
      </c>
      <c r="P22" s="12">
        <v>1.7</v>
      </c>
      <c r="Q22" s="115">
        <v>1.2</v>
      </c>
    </row>
    <row r="23" spans="1:17">
      <c r="A23" s="25" t="s">
        <v>23</v>
      </c>
      <c r="B23" s="17">
        <v>35.5</v>
      </c>
      <c r="C23" s="11">
        <v>41.2</v>
      </c>
      <c r="D23" s="9">
        <f t="shared" si="0"/>
        <v>94.4</v>
      </c>
      <c r="E23" s="9">
        <v>92.7</v>
      </c>
      <c r="F23" s="9">
        <v>77</v>
      </c>
      <c r="G23" s="9">
        <v>77.400000000000006</v>
      </c>
      <c r="H23" s="9">
        <v>17.399999999999999</v>
      </c>
      <c r="I23" s="9">
        <v>15.2</v>
      </c>
      <c r="J23" s="9">
        <v>0.6</v>
      </c>
      <c r="K23" s="9">
        <v>2.2999999999999998</v>
      </c>
      <c r="L23" s="9">
        <v>1.5</v>
      </c>
      <c r="M23" s="9">
        <v>1.1000000000000001</v>
      </c>
      <c r="N23" s="9">
        <v>2.7</v>
      </c>
      <c r="O23" s="9">
        <v>3.9</v>
      </c>
      <c r="P23" s="9">
        <v>0.7</v>
      </c>
      <c r="Q23" s="114">
        <v>0</v>
      </c>
    </row>
    <row r="24" spans="1:17">
      <c r="A24" s="31" t="s">
        <v>24</v>
      </c>
      <c r="B24" s="21">
        <v>40.200000000000003</v>
      </c>
      <c r="C24" s="22">
        <v>33.1</v>
      </c>
      <c r="D24" s="12">
        <f t="shared" si="0"/>
        <v>93.2</v>
      </c>
      <c r="E24" s="12">
        <v>95.5</v>
      </c>
      <c r="F24" s="12">
        <v>80</v>
      </c>
      <c r="G24" s="12">
        <v>76.5</v>
      </c>
      <c r="H24" s="12">
        <v>13.2</v>
      </c>
      <c r="I24" s="12">
        <v>19</v>
      </c>
      <c r="J24" s="12">
        <v>0</v>
      </c>
      <c r="K24" s="12">
        <v>0</v>
      </c>
      <c r="L24" s="12">
        <v>4.2</v>
      </c>
      <c r="M24" s="12">
        <v>1.1000000000000001</v>
      </c>
      <c r="N24" s="12">
        <v>2.6</v>
      </c>
      <c r="O24" s="12">
        <v>2.2000000000000002</v>
      </c>
      <c r="P24" s="12">
        <v>0</v>
      </c>
      <c r="Q24" s="115">
        <v>1.1000000000000001</v>
      </c>
    </row>
    <row r="25" spans="1:17">
      <c r="A25" s="25" t="s">
        <v>25</v>
      </c>
      <c r="B25" s="17">
        <v>20.9</v>
      </c>
      <c r="C25" s="11">
        <v>22.7</v>
      </c>
      <c r="D25" s="9">
        <f t="shared" si="0"/>
        <v>97.100000000000009</v>
      </c>
      <c r="E25" s="9">
        <v>95.8</v>
      </c>
      <c r="F25" s="9">
        <v>89.2</v>
      </c>
      <c r="G25" s="9">
        <v>87.4</v>
      </c>
      <c r="H25" s="9">
        <v>7.9</v>
      </c>
      <c r="I25" s="9">
        <v>8.4</v>
      </c>
      <c r="J25" s="9">
        <v>0.4</v>
      </c>
      <c r="K25" s="9">
        <v>0</v>
      </c>
      <c r="L25" s="9">
        <v>0.7</v>
      </c>
      <c r="M25" s="9">
        <v>1.8</v>
      </c>
      <c r="N25" s="9">
        <v>1.2</v>
      </c>
      <c r="O25" s="9">
        <v>1.4</v>
      </c>
      <c r="P25" s="9">
        <v>0.6</v>
      </c>
      <c r="Q25" s="114">
        <v>1</v>
      </c>
    </row>
    <row r="26" spans="1:17">
      <c r="A26" s="31" t="s">
        <v>26</v>
      </c>
      <c r="B26" s="21">
        <v>19.7</v>
      </c>
      <c r="C26" s="22">
        <v>19.8</v>
      </c>
      <c r="D26" s="12">
        <f t="shared" si="0"/>
        <v>94.6</v>
      </c>
      <c r="E26" s="12">
        <v>94.2</v>
      </c>
      <c r="F26" s="12">
        <v>86.3</v>
      </c>
      <c r="G26" s="12">
        <v>83.7</v>
      </c>
      <c r="H26" s="12">
        <v>8.3000000000000007</v>
      </c>
      <c r="I26" s="12">
        <v>10.5</v>
      </c>
      <c r="J26" s="12">
        <v>0.7</v>
      </c>
      <c r="K26" s="12">
        <v>1.1000000000000001</v>
      </c>
      <c r="L26" s="12">
        <v>1.5</v>
      </c>
      <c r="M26" s="12">
        <v>1.8</v>
      </c>
      <c r="N26" s="12">
        <v>2.5</v>
      </c>
      <c r="O26" s="12">
        <v>2.1</v>
      </c>
      <c r="P26" s="12">
        <v>0.7</v>
      </c>
      <c r="Q26" s="115">
        <v>0.9</v>
      </c>
    </row>
    <row r="27" spans="1:17">
      <c r="A27" s="25" t="s">
        <v>27</v>
      </c>
      <c r="B27" s="17">
        <v>21</v>
      </c>
      <c r="C27" s="11">
        <v>17.899999999999999</v>
      </c>
      <c r="D27" s="9">
        <f t="shared" si="0"/>
        <v>92.4</v>
      </c>
      <c r="E27" s="9">
        <v>92.5</v>
      </c>
      <c r="F27" s="9">
        <v>81.5</v>
      </c>
      <c r="G27" s="9">
        <v>83.3</v>
      </c>
      <c r="H27" s="9">
        <v>10.9</v>
      </c>
      <c r="I27" s="9">
        <v>9.3000000000000007</v>
      </c>
      <c r="J27" s="9">
        <v>1.2</v>
      </c>
      <c r="K27" s="9">
        <v>0.4</v>
      </c>
      <c r="L27" s="9">
        <v>2.4</v>
      </c>
      <c r="M27" s="9">
        <v>2</v>
      </c>
      <c r="N27" s="9">
        <v>3.5</v>
      </c>
      <c r="O27" s="9">
        <v>3.1</v>
      </c>
      <c r="P27" s="9">
        <v>0.5</v>
      </c>
      <c r="Q27" s="114">
        <v>1.8</v>
      </c>
    </row>
    <row r="28" spans="1:17">
      <c r="A28" s="31" t="s">
        <v>28</v>
      </c>
      <c r="B28" s="21">
        <v>27.1</v>
      </c>
      <c r="C28" s="22">
        <v>29.5</v>
      </c>
      <c r="D28" s="12">
        <f t="shared" si="0"/>
        <v>82.699999999999989</v>
      </c>
      <c r="E28" s="12">
        <v>84.6</v>
      </c>
      <c r="F28" s="12">
        <v>67.599999999999994</v>
      </c>
      <c r="G28" s="12">
        <v>68.2</v>
      </c>
      <c r="H28" s="12">
        <v>15.1</v>
      </c>
      <c r="I28" s="12">
        <v>16.3</v>
      </c>
      <c r="J28" s="12">
        <v>1.8</v>
      </c>
      <c r="K28" s="12">
        <v>1.5</v>
      </c>
      <c r="L28" s="12">
        <v>12.9</v>
      </c>
      <c r="M28" s="12">
        <v>5.5</v>
      </c>
      <c r="N28" s="12">
        <v>2.1</v>
      </c>
      <c r="O28" s="12">
        <v>2.4</v>
      </c>
      <c r="P28" s="12">
        <v>0.5</v>
      </c>
      <c r="Q28" s="115">
        <v>6</v>
      </c>
    </row>
    <row r="29" spans="1:17">
      <c r="A29" s="25" t="s">
        <v>29</v>
      </c>
      <c r="B29" s="17">
        <v>31.9</v>
      </c>
      <c r="C29" s="11">
        <v>27.3</v>
      </c>
      <c r="D29" s="9">
        <f t="shared" si="0"/>
        <v>84.3</v>
      </c>
      <c r="E29" s="9">
        <v>84.3</v>
      </c>
      <c r="F29" s="9">
        <v>64.5</v>
      </c>
      <c r="G29" s="9">
        <v>68</v>
      </c>
      <c r="H29" s="9">
        <v>19.8</v>
      </c>
      <c r="I29" s="9">
        <v>16.3</v>
      </c>
      <c r="J29" s="9">
        <v>0.8</v>
      </c>
      <c r="K29" s="9">
        <v>0.4</v>
      </c>
      <c r="L29" s="9">
        <v>3.3</v>
      </c>
      <c r="M29" s="9">
        <v>2</v>
      </c>
      <c r="N29" s="9">
        <v>7.8</v>
      </c>
      <c r="O29" s="9">
        <v>12.2</v>
      </c>
      <c r="P29" s="9">
        <v>3.7</v>
      </c>
      <c r="Q29" s="114">
        <v>1</v>
      </c>
    </row>
    <row r="30" spans="1:17">
      <c r="A30" s="31" t="s">
        <v>30</v>
      </c>
      <c r="B30" s="21">
        <v>25.5</v>
      </c>
      <c r="C30" s="22">
        <v>22.9</v>
      </c>
      <c r="D30" s="12">
        <f t="shared" si="0"/>
        <v>93.2</v>
      </c>
      <c r="E30" s="12">
        <v>94.2</v>
      </c>
      <c r="F30" s="12">
        <v>84</v>
      </c>
      <c r="G30" s="12">
        <v>90.6</v>
      </c>
      <c r="H30" s="12">
        <v>9.1999999999999993</v>
      </c>
      <c r="I30" s="12">
        <v>3.6</v>
      </c>
      <c r="J30" s="12">
        <v>0.4</v>
      </c>
      <c r="K30" s="12">
        <v>0</v>
      </c>
      <c r="L30" s="12">
        <v>1.6</v>
      </c>
      <c r="M30" s="12">
        <v>0.7</v>
      </c>
      <c r="N30" s="12">
        <v>4.5</v>
      </c>
      <c r="O30" s="12">
        <v>4.5</v>
      </c>
      <c r="P30" s="12">
        <v>0.4</v>
      </c>
      <c r="Q30" s="115">
        <v>0.6</v>
      </c>
    </row>
    <row r="31" spans="1:17">
      <c r="A31" s="25" t="s">
        <v>31</v>
      </c>
      <c r="B31" s="17">
        <v>21.5</v>
      </c>
      <c r="C31" s="11">
        <v>23</v>
      </c>
      <c r="D31" s="9">
        <f t="shared" si="0"/>
        <v>92</v>
      </c>
      <c r="E31" s="9">
        <v>89.7</v>
      </c>
      <c r="F31" s="9">
        <v>80.400000000000006</v>
      </c>
      <c r="G31" s="9">
        <v>74.599999999999994</v>
      </c>
      <c r="H31" s="9">
        <v>11.6</v>
      </c>
      <c r="I31" s="9">
        <v>15.1</v>
      </c>
      <c r="J31" s="9">
        <v>1.5</v>
      </c>
      <c r="K31" s="9">
        <v>2.9</v>
      </c>
      <c r="L31" s="9">
        <v>3.8</v>
      </c>
      <c r="M31" s="9">
        <v>4.2</v>
      </c>
      <c r="N31" s="9">
        <v>1.6</v>
      </c>
      <c r="O31" s="9">
        <v>1.8</v>
      </c>
      <c r="P31" s="9">
        <v>1.1000000000000001</v>
      </c>
      <c r="Q31" s="114">
        <v>1.4</v>
      </c>
    </row>
    <row r="32" spans="1:17">
      <c r="A32" s="31" t="s">
        <v>32</v>
      </c>
      <c r="B32" s="21">
        <v>31.5</v>
      </c>
      <c r="C32" s="22">
        <v>29.9</v>
      </c>
      <c r="D32" s="12">
        <f t="shared" si="0"/>
        <v>85.4</v>
      </c>
      <c r="E32" s="12">
        <v>82.1</v>
      </c>
      <c r="F32" s="12">
        <v>68.5</v>
      </c>
      <c r="G32" s="12">
        <v>57.4</v>
      </c>
      <c r="H32" s="12">
        <v>16.899999999999999</v>
      </c>
      <c r="I32" s="12">
        <v>24.7</v>
      </c>
      <c r="J32" s="12">
        <v>0</v>
      </c>
      <c r="K32" s="12">
        <v>0</v>
      </c>
      <c r="L32" s="12">
        <v>2.7</v>
      </c>
      <c r="M32" s="12">
        <v>1.5</v>
      </c>
      <c r="N32" s="12">
        <v>11</v>
      </c>
      <c r="O32" s="12">
        <v>13.3</v>
      </c>
      <c r="P32" s="12">
        <v>0.9</v>
      </c>
      <c r="Q32" s="115">
        <v>3.1</v>
      </c>
    </row>
    <row r="33" spans="1:17">
      <c r="A33" s="25" t="s">
        <v>33</v>
      </c>
      <c r="B33" s="17">
        <v>26.2</v>
      </c>
      <c r="C33" s="11">
        <v>25.5</v>
      </c>
      <c r="D33" s="9">
        <f t="shared" si="0"/>
        <v>87.399999999999991</v>
      </c>
      <c r="E33" s="9">
        <v>91.8</v>
      </c>
      <c r="F33" s="9">
        <v>70.099999999999994</v>
      </c>
      <c r="G33" s="9">
        <v>75.900000000000006</v>
      </c>
      <c r="H33" s="9">
        <v>17.3</v>
      </c>
      <c r="I33" s="9">
        <v>15.9</v>
      </c>
      <c r="J33" s="9">
        <v>1.2</v>
      </c>
      <c r="K33" s="9">
        <v>0</v>
      </c>
      <c r="L33" s="9">
        <v>7.6</v>
      </c>
      <c r="M33" s="9">
        <v>5.2</v>
      </c>
      <c r="N33" s="9">
        <v>1.5</v>
      </c>
      <c r="O33" s="9">
        <v>3</v>
      </c>
      <c r="P33" s="9">
        <v>2.2999999999999998</v>
      </c>
      <c r="Q33" s="114">
        <v>0</v>
      </c>
    </row>
    <row r="34" spans="1:17">
      <c r="A34" s="31" t="s">
        <v>34</v>
      </c>
      <c r="B34" s="21">
        <v>17.2</v>
      </c>
      <c r="C34" s="22">
        <v>17</v>
      </c>
      <c r="D34" s="12">
        <f t="shared" si="0"/>
        <v>88.4</v>
      </c>
      <c r="E34" s="12">
        <v>87.1</v>
      </c>
      <c r="F34" s="12">
        <v>82.2</v>
      </c>
      <c r="G34" s="12">
        <v>79.099999999999994</v>
      </c>
      <c r="H34" s="12">
        <v>6.2</v>
      </c>
      <c r="I34" s="12">
        <v>8</v>
      </c>
      <c r="J34" s="12">
        <v>3.8</v>
      </c>
      <c r="K34" s="12">
        <v>4.9000000000000004</v>
      </c>
      <c r="L34" s="12">
        <v>4.3</v>
      </c>
      <c r="M34" s="12">
        <v>2.6</v>
      </c>
      <c r="N34" s="12">
        <v>2.8</v>
      </c>
      <c r="O34" s="12">
        <v>3.3</v>
      </c>
      <c r="P34" s="12">
        <v>0.6</v>
      </c>
      <c r="Q34" s="115">
        <v>2.2000000000000002</v>
      </c>
    </row>
    <row r="35" spans="1:17">
      <c r="A35" s="25" t="s">
        <v>35</v>
      </c>
      <c r="B35" s="17">
        <v>20.100000000000001</v>
      </c>
      <c r="C35" s="11">
        <v>14.7</v>
      </c>
      <c r="D35" s="9">
        <f t="shared" si="0"/>
        <v>94.199999999999989</v>
      </c>
      <c r="E35" s="9">
        <v>88.5</v>
      </c>
      <c r="F35" s="9">
        <v>77.099999999999994</v>
      </c>
      <c r="G35" s="9">
        <v>77.900000000000006</v>
      </c>
      <c r="H35" s="9">
        <v>17.100000000000001</v>
      </c>
      <c r="I35" s="9">
        <v>10.6</v>
      </c>
      <c r="J35" s="9">
        <v>2.5</v>
      </c>
      <c r="K35" s="9">
        <v>3.6</v>
      </c>
      <c r="L35" s="9">
        <v>1.3</v>
      </c>
      <c r="M35" s="9">
        <v>3</v>
      </c>
      <c r="N35" s="9">
        <v>1.7</v>
      </c>
      <c r="O35" s="9">
        <v>0</v>
      </c>
      <c r="P35" s="9">
        <v>0.3</v>
      </c>
      <c r="Q35" s="114">
        <v>4.8</v>
      </c>
    </row>
    <row r="36" spans="1:17">
      <c r="A36" s="31" t="s">
        <v>36</v>
      </c>
      <c r="B36" s="21">
        <v>26.7</v>
      </c>
      <c r="C36" s="22">
        <v>35.5</v>
      </c>
      <c r="D36" s="12">
        <f t="shared" si="0"/>
        <v>90.6</v>
      </c>
      <c r="E36" s="12">
        <v>100</v>
      </c>
      <c r="F36" s="12">
        <v>72</v>
      </c>
      <c r="G36" s="12">
        <v>95</v>
      </c>
      <c r="H36" s="12">
        <v>18.600000000000001</v>
      </c>
      <c r="I36" s="12">
        <v>5</v>
      </c>
      <c r="J36" s="12">
        <v>0</v>
      </c>
      <c r="K36" s="12">
        <v>0</v>
      </c>
      <c r="L36" s="12">
        <v>6.2</v>
      </c>
      <c r="M36" s="12">
        <v>0</v>
      </c>
      <c r="N36" s="12">
        <v>3.1</v>
      </c>
      <c r="O36" s="12">
        <v>0</v>
      </c>
      <c r="P36" s="12">
        <v>0</v>
      </c>
      <c r="Q36" s="115">
        <v>0</v>
      </c>
    </row>
    <row r="37" spans="1:17">
      <c r="A37" s="25" t="s">
        <v>37</v>
      </c>
      <c r="B37" s="17">
        <v>28.3</v>
      </c>
      <c r="C37" s="11">
        <v>24.5</v>
      </c>
      <c r="D37" s="9">
        <f t="shared" si="0"/>
        <v>97</v>
      </c>
      <c r="E37" s="9">
        <v>94.8</v>
      </c>
      <c r="F37" s="9">
        <v>86.2</v>
      </c>
      <c r="G37" s="9">
        <v>91.4</v>
      </c>
      <c r="H37" s="9">
        <v>10.8</v>
      </c>
      <c r="I37" s="9">
        <v>3.4</v>
      </c>
      <c r="J37" s="9">
        <v>3.1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114">
        <v>5.2</v>
      </c>
    </row>
    <row r="38" spans="1:17">
      <c r="A38" s="31" t="s">
        <v>38</v>
      </c>
      <c r="B38" s="21">
        <v>23.3</v>
      </c>
      <c r="C38" s="22">
        <v>24.2</v>
      </c>
      <c r="D38" s="12">
        <f t="shared" si="0"/>
        <v>92.2</v>
      </c>
      <c r="E38" s="12">
        <v>93.6</v>
      </c>
      <c r="F38" s="12">
        <v>82.9</v>
      </c>
      <c r="G38" s="12">
        <v>81.8</v>
      </c>
      <c r="H38" s="12">
        <v>9.3000000000000007</v>
      </c>
      <c r="I38" s="12">
        <v>11.8</v>
      </c>
      <c r="J38" s="12">
        <v>0</v>
      </c>
      <c r="K38" s="12">
        <v>0.3</v>
      </c>
      <c r="L38" s="12">
        <v>4.3</v>
      </c>
      <c r="M38" s="12">
        <v>3.9</v>
      </c>
      <c r="N38" s="12">
        <v>2.6</v>
      </c>
      <c r="O38" s="12">
        <v>1</v>
      </c>
      <c r="P38" s="12">
        <v>0.8</v>
      </c>
      <c r="Q38" s="115">
        <v>1.2</v>
      </c>
    </row>
    <row r="39" spans="1:17">
      <c r="A39" s="25" t="s">
        <v>39</v>
      </c>
      <c r="B39" s="17">
        <v>33.6</v>
      </c>
      <c r="C39" s="11">
        <v>31</v>
      </c>
      <c r="D39" s="9">
        <f t="shared" si="0"/>
        <v>97.8</v>
      </c>
      <c r="E39" s="9">
        <v>100</v>
      </c>
      <c r="F39" s="9">
        <v>72.3</v>
      </c>
      <c r="G39" s="9">
        <v>86.8</v>
      </c>
      <c r="H39" s="9">
        <v>25.5</v>
      </c>
      <c r="I39" s="9">
        <v>13.2</v>
      </c>
      <c r="J39" s="9">
        <v>0</v>
      </c>
      <c r="K39" s="9">
        <v>0</v>
      </c>
      <c r="L39" s="9">
        <v>2.1</v>
      </c>
      <c r="M39" s="9">
        <v>0</v>
      </c>
      <c r="N39" s="9">
        <v>0</v>
      </c>
      <c r="O39" s="9">
        <v>0</v>
      </c>
      <c r="P39" s="9">
        <v>0</v>
      </c>
      <c r="Q39" s="114">
        <v>0</v>
      </c>
    </row>
    <row r="40" spans="1:17">
      <c r="A40" s="31" t="s">
        <v>40</v>
      </c>
      <c r="B40" s="21">
        <v>21.8</v>
      </c>
      <c r="C40" s="22">
        <v>23.2</v>
      </c>
      <c r="D40" s="12">
        <f t="shared" si="0"/>
        <v>93.1</v>
      </c>
      <c r="E40" s="12">
        <v>93.4</v>
      </c>
      <c r="F40" s="12">
        <v>84</v>
      </c>
      <c r="G40" s="12">
        <v>86.7</v>
      </c>
      <c r="H40" s="12">
        <v>9.1</v>
      </c>
      <c r="I40" s="12">
        <v>6.7</v>
      </c>
      <c r="J40" s="12">
        <v>0.3</v>
      </c>
      <c r="K40" s="12">
        <v>0.3</v>
      </c>
      <c r="L40" s="12">
        <v>1.9</v>
      </c>
      <c r="M40" s="12">
        <v>2.2999999999999998</v>
      </c>
      <c r="N40" s="12">
        <v>4.7</v>
      </c>
      <c r="O40" s="12">
        <v>3.3</v>
      </c>
      <c r="P40" s="12">
        <v>0</v>
      </c>
      <c r="Q40" s="115">
        <v>0.8</v>
      </c>
    </row>
    <row r="41" spans="1:17">
      <c r="A41" s="25" t="s">
        <v>75</v>
      </c>
      <c r="B41" s="17">
        <v>20.100000000000001</v>
      </c>
      <c r="C41" s="11">
        <v>18.8</v>
      </c>
      <c r="D41" s="9">
        <f t="shared" si="0"/>
        <v>88.699999999999989</v>
      </c>
      <c r="E41" s="9">
        <v>87.9</v>
      </c>
      <c r="F41" s="9">
        <v>72.3</v>
      </c>
      <c r="G41" s="9">
        <v>70.3</v>
      </c>
      <c r="H41" s="9">
        <v>16.399999999999999</v>
      </c>
      <c r="I41" s="9">
        <v>17.5</v>
      </c>
      <c r="J41" s="9">
        <v>4.5</v>
      </c>
      <c r="K41" s="9">
        <v>5.4</v>
      </c>
      <c r="L41" s="9">
        <v>3.2</v>
      </c>
      <c r="M41" s="9">
        <v>3.4</v>
      </c>
      <c r="N41" s="9">
        <v>1.3</v>
      </c>
      <c r="O41" s="9">
        <v>1.3</v>
      </c>
      <c r="P41" s="9">
        <v>2.2000000000000002</v>
      </c>
      <c r="Q41" s="114">
        <v>2</v>
      </c>
    </row>
    <row r="42" spans="1:17">
      <c r="A42" s="31" t="s">
        <v>42</v>
      </c>
      <c r="B42" s="21">
        <v>19.3</v>
      </c>
      <c r="C42" s="22">
        <v>18</v>
      </c>
      <c r="D42" s="12">
        <f t="shared" si="0"/>
        <v>94.1</v>
      </c>
      <c r="E42" s="12">
        <v>94.4</v>
      </c>
      <c r="F42" s="12">
        <v>82.3</v>
      </c>
      <c r="G42" s="12">
        <v>85.7</v>
      </c>
      <c r="H42" s="12">
        <v>11.8</v>
      </c>
      <c r="I42" s="12">
        <v>8.6999999999999993</v>
      </c>
      <c r="J42" s="12">
        <v>1.7</v>
      </c>
      <c r="K42" s="12">
        <v>2.2999999999999998</v>
      </c>
      <c r="L42" s="12">
        <v>1</v>
      </c>
      <c r="M42" s="12">
        <v>0.5</v>
      </c>
      <c r="N42" s="12">
        <v>2.6</v>
      </c>
      <c r="O42" s="12">
        <v>1.7</v>
      </c>
      <c r="P42" s="12">
        <v>0.6</v>
      </c>
      <c r="Q42" s="115">
        <v>1.1000000000000001</v>
      </c>
    </row>
    <row r="43" spans="1:17">
      <c r="A43" s="25" t="s">
        <v>43</v>
      </c>
      <c r="B43" s="17">
        <v>18.5</v>
      </c>
      <c r="C43" s="11">
        <v>17.899999999999999</v>
      </c>
      <c r="D43" s="9">
        <f t="shared" si="0"/>
        <v>95.899999999999991</v>
      </c>
      <c r="E43" s="9">
        <v>94.5</v>
      </c>
      <c r="F43" s="9">
        <v>83.8</v>
      </c>
      <c r="G43" s="9">
        <v>82.3</v>
      </c>
      <c r="H43" s="9">
        <v>12.1</v>
      </c>
      <c r="I43" s="9">
        <v>12.2</v>
      </c>
      <c r="J43" s="9">
        <v>1.3</v>
      </c>
      <c r="K43" s="9">
        <v>1.1000000000000001</v>
      </c>
      <c r="L43" s="9">
        <v>0.8</v>
      </c>
      <c r="M43" s="9">
        <v>1</v>
      </c>
      <c r="N43" s="9">
        <v>1.8</v>
      </c>
      <c r="O43" s="9">
        <v>1.9</v>
      </c>
      <c r="P43" s="9">
        <v>0.1</v>
      </c>
      <c r="Q43" s="114">
        <v>1.5</v>
      </c>
    </row>
    <row r="44" spans="1:17">
      <c r="A44" s="31" t="s">
        <v>44</v>
      </c>
      <c r="B44" s="21">
        <v>26.7</v>
      </c>
      <c r="C44" s="22">
        <v>27.5</v>
      </c>
      <c r="D44" s="12">
        <f t="shared" si="0"/>
        <v>92.399999999999991</v>
      </c>
      <c r="E44" s="12">
        <v>89.3</v>
      </c>
      <c r="F44" s="12">
        <v>77.3</v>
      </c>
      <c r="G44" s="12">
        <v>75.900000000000006</v>
      </c>
      <c r="H44" s="12">
        <v>15.1</v>
      </c>
      <c r="I44" s="12">
        <v>13.4</v>
      </c>
      <c r="J44" s="12">
        <v>0.9</v>
      </c>
      <c r="K44" s="12">
        <v>0</v>
      </c>
      <c r="L44" s="12">
        <v>2.7</v>
      </c>
      <c r="M44" s="12">
        <v>5.3</v>
      </c>
      <c r="N44" s="12">
        <v>3.2</v>
      </c>
      <c r="O44" s="12">
        <v>4.2</v>
      </c>
      <c r="P44" s="12">
        <v>0.8</v>
      </c>
      <c r="Q44" s="115">
        <v>1.3</v>
      </c>
    </row>
    <row r="45" spans="1:17">
      <c r="A45" s="25" t="s">
        <v>45</v>
      </c>
      <c r="B45" s="17">
        <v>29.3</v>
      </c>
      <c r="C45" s="11">
        <v>31.3</v>
      </c>
      <c r="D45" s="9">
        <f t="shared" si="0"/>
        <v>93.199999999999989</v>
      </c>
      <c r="E45" s="9">
        <v>90.7</v>
      </c>
      <c r="F45" s="9">
        <v>74.8</v>
      </c>
      <c r="G45" s="9">
        <v>78.7</v>
      </c>
      <c r="H45" s="9">
        <v>18.399999999999999</v>
      </c>
      <c r="I45" s="9">
        <v>12</v>
      </c>
      <c r="J45" s="9">
        <v>0.4</v>
      </c>
      <c r="K45" s="9">
        <v>1</v>
      </c>
      <c r="L45" s="9">
        <v>1.7</v>
      </c>
      <c r="M45" s="9">
        <v>1.2</v>
      </c>
      <c r="N45" s="9">
        <v>3.4</v>
      </c>
      <c r="O45" s="9">
        <v>6.6</v>
      </c>
      <c r="P45" s="9">
        <v>1.2</v>
      </c>
      <c r="Q45" s="114">
        <v>0.5</v>
      </c>
    </row>
    <row r="46" spans="1:17">
      <c r="A46" s="31" t="s">
        <v>46</v>
      </c>
      <c r="B46" s="21">
        <v>33.9</v>
      </c>
      <c r="C46" s="22">
        <v>34</v>
      </c>
      <c r="D46" s="12">
        <f t="shared" si="0"/>
        <v>94.4</v>
      </c>
      <c r="E46" s="12">
        <v>95.5</v>
      </c>
      <c r="F46" s="12">
        <v>83.7</v>
      </c>
      <c r="G46" s="12">
        <v>78.099999999999994</v>
      </c>
      <c r="H46" s="12">
        <v>10.7</v>
      </c>
      <c r="I46" s="12">
        <v>17.3</v>
      </c>
      <c r="J46" s="12">
        <v>0.2</v>
      </c>
      <c r="K46" s="12">
        <v>0</v>
      </c>
      <c r="L46" s="12">
        <v>1.8</v>
      </c>
      <c r="M46" s="12">
        <v>0</v>
      </c>
      <c r="N46" s="12">
        <v>3.3</v>
      </c>
      <c r="O46" s="12">
        <v>3.9</v>
      </c>
      <c r="P46" s="12">
        <v>0.3</v>
      </c>
      <c r="Q46" s="115">
        <v>0.6</v>
      </c>
    </row>
    <row r="47" spans="1:17">
      <c r="A47" s="25" t="s">
        <v>47</v>
      </c>
      <c r="B47" s="17">
        <v>23.6</v>
      </c>
      <c r="C47" s="11">
        <v>22.4</v>
      </c>
      <c r="D47" s="9">
        <f t="shared" si="0"/>
        <v>96.3</v>
      </c>
      <c r="E47" s="9">
        <v>94.3</v>
      </c>
      <c r="F47" s="9">
        <v>86.6</v>
      </c>
      <c r="G47" s="9">
        <v>85.8</v>
      </c>
      <c r="H47" s="9">
        <v>9.6999999999999993</v>
      </c>
      <c r="I47" s="9">
        <v>8.5</v>
      </c>
      <c r="J47" s="9">
        <v>0.2</v>
      </c>
      <c r="K47" s="9">
        <v>0.2</v>
      </c>
      <c r="L47" s="9">
        <v>0.5</v>
      </c>
      <c r="M47" s="9">
        <v>1.6</v>
      </c>
      <c r="N47" s="9">
        <v>2.5</v>
      </c>
      <c r="O47" s="9">
        <v>2.8</v>
      </c>
      <c r="P47" s="9">
        <v>0.5</v>
      </c>
      <c r="Q47" s="114">
        <v>1.1000000000000001</v>
      </c>
    </row>
    <row r="48" spans="1:17">
      <c r="A48" s="31" t="s">
        <v>48</v>
      </c>
      <c r="B48" s="21">
        <v>33</v>
      </c>
      <c r="C48" s="22">
        <v>34.6</v>
      </c>
      <c r="D48" s="12">
        <f t="shared" si="0"/>
        <v>96.3</v>
      </c>
      <c r="E48" s="12">
        <v>89.7</v>
      </c>
      <c r="F48" s="12">
        <v>72.099999999999994</v>
      </c>
      <c r="G48" s="12">
        <v>71.7</v>
      </c>
      <c r="H48" s="12">
        <v>24.2</v>
      </c>
      <c r="I48" s="12">
        <v>18.100000000000001</v>
      </c>
      <c r="J48" s="12">
        <v>0.8</v>
      </c>
      <c r="K48" s="12">
        <v>0.5</v>
      </c>
      <c r="L48" s="12">
        <v>1.7</v>
      </c>
      <c r="M48" s="12">
        <v>4.2</v>
      </c>
      <c r="N48" s="12">
        <v>0.8</v>
      </c>
      <c r="O48" s="12">
        <v>2.9</v>
      </c>
      <c r="P48" s="12">
        <v>0.4</v>
      </c>
      <c r="Q48" s="115">
        <v>2.7</v>
      </c>
    </row>
    <row r="49" spans="1:17">
      <c r="A49" s="25" t="s">
        <v>49</v>
      </c>
      <c r="B49" s="17">
        <v>34</v>
      </c>
      <c r="C49" s="11">
        <v>38.9</v>
      </c>
      <c r="D49" s="9">
        <f t="shared" si="0"/>
        <v>96.6</v>
      </c>
      <c r="E49" s="9">
        <v>96.7</v>
      </c>
      <c r="F49" s="9">
        <v>73</v>
      </c>
      <c r="G49" s="9">
        <v>68.400000000000006</v>
      </c>
      <c r="H49" s="9">
        <v>23.6</v>
      </c>
      <c r="I49" s="9">
        <v>28.3</v>
      </c>
      <c r="J49" s="9">
        <v>0.4</v>
      </c>
      <c r="K49" s="9">
        <v>1.1000000000000001</v>
      </c>
      <c r="L49" s="9">
        <v>1.4</v>
      </c>
      <c r="M49" s="9">
        <v>0.4</v>
      </c>
      <c r="N49" s="9">
        <v>1.3</v>
      </c>
      <c r="O49" s="9">
        <v>1.3</v>
      </c>
      <c r="P49" s="9">
        <v>0.4</v>
      </c>
      <c r="Q49" s="114">
        <v>0.5</v>
      </c>
    </row>
    <row r="50" spans="1:17" ht="15.75" thickBot="1">
      <c r="A50" s="33" t="s">
        <v>50</v>
      </c>
      <c r="B50" s="23">
        <v>33.6</v>
      </c>
      <c r="C50" s="24">
        <v>34.299999999999997</v>
      </c>
      <c r="D50" s="33">
        <f t="shared" si="0"/>
        <v>92.5</v>
      </c>
      <c r="E50" s="16">
        <v>95.7</v>
      </c>
      <c r="F50" s="16">
        <v>68.2</v>
      </c>
      <c r="G50" s="16">
        <v>75</v>
      </c>
      <c r="H50" s="16">
        <v>24.3</v>
      </c>
      <c r="I50" s="16">
        <v>20.7</v>
      </c>
      <c r="J50" s="16">
        <v>0</v>
      </c>
      <c r="K50" s="16">
        <v>0</v>
      </c>
      <c r="L50" s="16">
        <v>2</v>
      </c>
      <c r="M50" s="16">
        <v>1.2</v>
      </c>
      <c r="N50" s="16">
        <v>4</v>
      </c>
      <c r="O50" s="16">
        <v>2</v>
      </c>
      <c r="P50" s="16">
        <v>1.5</v>
      </c>
      <c r="Q50" s="116">
        <v>1.2</v>
      </c>
    </row>
    <row r="52" spans="1:17">
      <c r="A52" s="5" t="s">
        <v>51</v>
      </c>
    </row>
  </sheetData>
  <mergeCells count="14">
    <mergeCell ref="J7:K8"/>
    <mergeCell ref="L7:M8"/>
    <mergeCell ref="N7:O8"/>
    <mergeCell ref="P7:Q8"/>
    <mergeCell ref="A1:Q1"/>
    <mergeCell ref="A2:Q2"/>
    <mergeCell ref="A3:Q3"/>
    <mergeCell ref="A4:Q4"/>
    <mergeCell ref="A6:A9"/>
    <mergeCell ref="B6:Q6"/>
    <mergeCell ref="B7:C8"/>
    <mergeCell ref="D7:E8"/>
    <mergeCell ref="F7:G8"/>
    <mergeCell ref="H7:I8"/>
  </mergeCells>
  <hyperlinks>
    <hyperlink ref="S9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8"/>
  <sheetViews>
    <sheetView topLeftCell="A22" workbookViewId="0">
      <selection activeCell="C53" sqref="C53"/>
    </sheetView>
  </sheetViews>
  <sheetFormatPr defaultRowHeight="15"/>
  <cols>
    <col min="1" max="1" width="26.85546875" customWidth="1"/>
    <col min="6" max="6" width="11.28515625" customWidth="1"/>
    <col min="7" max="7" width="7.85546875" customWidth="1"/>
    <col min="12" max="12" width="10.7109375" customWidth="1"/>
    <col min="13" max="13" width="8" customWidth="1"/>
  </cols>
  <sheetData>
    <row r="1" spans="1:19">
      <c r="A1" s="140" t="s">
        <v>131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>
      <c r="A2" s="140" t="s">
        <v>132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ht="15.75" thickBot="1"/>
    <row r="4" spans="1:19">
      <c r="A4" s="130" t="s">
        <v>1</v>
      </c>
      <c r="B4" s="180" t="s">
        <v>133</v>
      </c>
      <c r="C4" s="180"/>
      <c r="D4" s="180"/>
      <c r="E4" s="180"/>
      <c r="F4" s="180"/>
      <c r="G4" s="180"/>
      <c r="H4" s="180" t="s">
        <v>134</v>
      </c>
      <c r="I4" s="180"/>
      <c r="J4" s="180"/>
      <c r="K4" s="180"/>
      <c r="L4" s="180"/>
      <c r="M4" s="180"/>
      <c r="N4" s="180" t="s">
        <v>135</v>
      </c>
      <c r="O4" s="180"/>
      <c r="P4" s="180"/>
      <c r="Q4" s="180"/>
      <c r="R4" s="180"/>
      <c r="S4" s="181"/>
    </row>
    <row r="5" spans="1:19">
      <c r="A5" s="131"/>
      <c r="B5" s="175">
        <v>1980</v>
      </c>
      <c r="C5" s="175">
        <v>1990</v>
      </c>
      <c r="D5" s="175">
        <v>2000</v>
      </c>
      <c r="E5" s="175">
        <v>2010</v>
      </c>
      <c r="F5" s="182" t="s">
        <v>136</v>
      </c>
      <c r="G5" s="182"/>
      <c r="H5" s="175">
        <v>1980</v>
      </c>
      <c r="I5" s="175">
        <v>1990</v>
      </c>
      <c r="J5" s="175">
        <v>2000</v>
      </c>
      <c r="K5" s="175">
        <v>2010</v>
      </c>
      <c r="L5" s="182" t="s">
        <v>137</v>
      </c>
      <c r="M5" s="182"/>
      <c r="N5" s="175">
        <v>1980</v>
      </c>
      <c r="O5" s="175">
        <v>1990</v>
      </c>
      <c r="P5" s="175">
        <v>2000</v>
      </c>
      <c r="Q5" s="175">
        <v>2010</v>
      </c>
      <c r="R5" s="182" t="s">
        <v>138</v>
      </c>
      <c r="S5" s="183"/>
    </row>
    <row r="6" spans="1:19">
      <c r="A6" s="131"/>
      <c r="B6" s="175"/>
      <c r="C6" s="175"/>
      <c r="D6" s="175"/>
      <c r="E6" s="175"/>
      <c r="F6" s="46" t="s">
        <v>139</v>
      </c>
      <c r="G6" s="46" t="s">
        <v>140</v>
      </c>
      <c r="H6" s="175"/>
      <c r="I6" s="175"/>
      <c r="J6" s="175"/>
      <c r="K6" s="175"/>
      <c r="L6" s="47" t="s">
        <v>139</v>
      </c>
      <c r="M6" s="47" t="s">
        <v>140</v>
      </c>
      <c r="N6" s="175"/>
      <c r="O6" s="175"/>
      <c r="P6" s="175"/>
      <c r="Q6" s="175"/>
      <c r="R6" s="46" t="s">
        <v>139</v>
      </c>
      <c r="S6" s="48" t="s">
        <v>140</v>
      </c>
    </row>
    <row r="7" spans="1:19" s="8" customFormat="1">
      <c r="A7" s="28" t="s">
        <v>88</v>
      </c>
      <c r="B7" s="30">
        <v>7525</v>
      </c>
      <c r="C7" s="30">
        <v>14890</v>
      </c>
      <c r="D7" s="30">
        <v>22134</v>
      </c>
      <c r="E7" s="30">
        <v>27727</v>
      </c>
      <c r="F7" s="59">
        <f>E7-B7</f>
        <v>20202</v>
      </c>
      <c r="G7" s="40">
        <f>(E7-B7)/B7</f>
        <v>2.6846511627906975</v>
      </c>
      <c r="H7" s="30">
        <v>17139</v>
      </c>
      <c r="I7" s="30">
        <v>30985</v>
      </c>
      <c r="J7" s="30">
        <v>41507</v>
      </c>
      <c r="K7" s="30">
        <v>52371</v>
      </c>
      <c r="L7" s="59">
        <f>K7-H7</f>
        <v>35232</v>
      </c>
      <c r="M7" s="40">
        <f>(K7-H7)/H7</f>
        <v>2.0556625240679152</v>
      </c>
      <c r="N7" s="30">
        <v>20596</v>
      </c>
      <c r="O7" s="30">
        <v>37254</v>
      </c>
      <c r="P7" s="30">
        <v>50974</v>
      </c>
      <c r="Q7" s="30">
        <v>66023</v>
      </c>
      <c r="R7" s="59">
        <f>Q7-N7</f>
        <v>45427</v>
      </c>
      <c r="S7" s="41">
        <f>(Q7-N7)/N7</f>
        <v>2.2056224509613518</v>
      </c>
    </row>
    <row r="8" spans="1:19">
      <c r="A8" s="25" t="s">
        <v>141</v>
      </c>
      <c r="B8" s="26">
        <v>5842</v>
      </c>
      <c r="C8" s="26">
        <v>11237</v>
      </c>
      <c r="D8" s="26">
        <v>17269</v>
      </c>
      <c r="E8" s="26">
        <v>19456</v>
      </c>
      <c r="F8" s="59">
        <f>E8-B8</f>
        <v>13614</v>
      </c>
      <c r="G8" s="40">
        <f t="shared" ref="G8:G47" si="0">(E8-B8)/B8</f>
        <v>2.3303663129065391</v>
      </c>
      <c r="H8" s="26">
        <v>14545</v>
      </c>
      <c r="I8" s="26">
        <v>24464</v>
      </c>
      <c r="J8" s="26">
        <v>33281</v>
      </c>
      <c r="K8" s="26">
        <v>44432</v>
      </c>
      <c r="L8" s="59">
        <f t="shared" ref="L8:L47" si="1">K8-H8</f>
        <v>29887</v>
      </c>
      <c r="M8" s="40">
        <f t="shared" ref="M8:M47" si="2">(K8-H8)/H8</f>
        <v>2.0547954623581988</v>
      </c>
      <c r="N8" s="26">
        <v>16071</v>
      </c>
      <c r="O8" s="26">
        <v>29750</v>
      </c>
      <c r="P8" s="26">
        <v>42250</v>
      </c>
      <c r="Q8" s="26">
        <v>50250</v>
      </c>
      <c r="R8" s="59">
        <f t="shared" ref="R8:R47" si="3">Q8-N8</f>
        <v>34179</v>
      </c>
      <c r="S8" s="41">
        <f t="shared" ref="S8:S47" si="4">(Q8-N8)/N8</f>
        <v>2.1267500466679112</v>
      </c>
    </row>
    <row r="9" spans="1:19">
      <c r="A9" s="31" t="s">
        <v>142</v>
      </c>
      <c r="B9" s="32">
        <v>8324</v>
      </c>
      <c r="C9" s="32">
        <v>17050</v>
      </c>
      <c r="D9" s="32">
        <v>26898</v>
      </c>
      <c r="E9" s="32">
        <v>38809</v>
      </c>
      <c r="F9" s="59">
        <f t="shared" ref="F9:F47" si="5">E9-B9</f>
        <v>30485</v>
      </c>
      <c r="G9" s="40">
        <f t="shared" si="0"/>
        <v>3.6623017779913503</v>
      </c>
      <c r="H9" s="32">
        <v>20557</v>
      </c>
      <c r="I9" s="32">
        <v>38457</v>
      </c>
      <c r="J9" s="32">
        <v>58922</v>
      </c>
      <c r="K9" s="32">
        <v>75938</v>
      </c>
      <c r="L9" s="59">
        <f t="shared" si="1"/>
        <v>55381</v>
      </c>
      <c r="M9" s="40">
        <f t="shared" si="2"/>
        <v>2.6940215011918083</v>
      </c>
      <c r="N9" s="32">
        <v>22029</v>
      </c>
      <c r="O9" s="32">
        <v>42723</v>
      </c>
      <c r="P9" s="32">
        <v>65195</v>
      </c>
      <c r="Q9" s="32">
        <v>100417</v>
      </c>
      <c r="R9" s="59">
        <f t="shared" si="3"/>
        <v>78388</v>
      </c>
      <c r="S9" s="41">
        <f t="shared" si="4"/>
        <v>3.5584002905261247</v>
      </c>
    </row>
    <row r="10" spans="1:19">
      <c r="A10" s="25" t="s">
        <v>143</v>
      </c>
      <c r="B10" s="26">
        <v>7598</v>
      </c>
      <c r="C10" s="26">
        <v>12430</v>
      </c>
      <c r="D10" s="26">
        <v>19227</v>
      </c>
      <c r="E10" s="26">
        <v>30130</v>
      </c>
      <c r="F10" s="59">
        <f t="shared" si="5"/>
        <v>22532</v>
      </c>
      <c r="G10" s="40">
        <f t="shared" si="0"/>
        <v>2.9655172413793105</v>
      </c>
      <c r="H10" s="26">
        <v>19861</v>
      </c>
      <c r="I10" s="26">
        <v>26181</v>
      </c>
      <c r="J10" s="26">
        <v>44219</v>
      </c>
      <c r="K10" s="26">
        <v>56500</v>
      </c>
      <c r="L10" s="59">
        <f t="shared" si="1"/>
        <v>36639</v>
      </c>
      <c r="M10" s="40">
        <f t="shared" si="2"/>
        <v>1.8447711595589347</v>
      </c>
      <c r="N10" s="26">
        <v>21354</v>
      </c>
      <c r="O10" s="26">
        <v>31842</v>
      </c>
      <c r="P10" s="26">
        <v>50125</v>
      </c>
      <c r="Q10" s="26">
        <v>71667</v>
      </c>
      <c r="R10" s="59">
        <f t="shared" si="3"/>
        <v>50313</v>
      </c>
      <c r="S10" s="41">
        <f t="shared" si="4"/>
        <v>2.3561393649901659</v>
      </c>
    </row>
    <row r="11" spans="1:19">
      <c r="A11" s="31" t="s">
        <v>144</v>
      </c>
      <c r="B11" s="32">
        <v>8222</v>
      </c>
      <c r="C11" s="32">
        <v>19594</v>
      </c>
      <c r="D11" s="32">
        <v>31365</v>
      </c>
      <c r="E11" s="32">
        <v>37797</v>
      </c>
      <c r="F11" s="59">
        <f t="shared" si="5"/>
        <v>29575</v>
      </c>
      <c r="G11" s="40">
        <f t="shared" si="0"/>
        <v>3.5970566772074921</v>
      </c>
      <c r="H11" s="32">
        <v>19225</v>
      </c>
      <c r="I11" s="32">
        <v>36514</v>
      </c>
      <c r="J11" s="32">
        <v>52290</v>
      </c>
      <c r="K11" s="32">
        <v>65427</v>
      </c>
      <c r="L11" s="59">
        <f t="shared" si="1"/>
        <v>46202</v>
      </c>
      <c r="M11" s="40">
        <f t="shared" si="2"/>
        <v>2.4032249674902473</v>
      </c>
      <c r="N11" s="32">
        <v>24750</v>
      </c>
      <c r="O11" s="32">
        <v>46057</v>
      </c>
      <c r="P11" s="32">
        <v>68837</v>
      </c>
      <c r="Q11" s="32">
        <v>90863</v>
      </c>
      <c r="R11" s="59">
        <f t="shared" si="3"/>
        <v>66113</v>
      </c>
      <c r="S11" s="41">
        <f t="shared" si="4"/>
        <v>2.6712323232323234</v>
      </c>
    </row>
    <row r="12" spans="1:19">
      <c r="A12" s="25" t="s">
        <v>145</v>
      </c>
      <c r="B12" s="26">
        <v>7196</v>
      </c>
      <c r="C12" s="26">
        <v>15349</v>
      </c>
      <c r="D12" s="26">
        <v>23296</v>
      </c>
      <c r="E12" s="26">
        <v>25669</v>
      </c>
      <c r="F12" s="59">
        <f t="shared" si="5"/>
        <v>18473</v>
      </c>
      <c r="G12" s="40">
        <f t="shared" si="0"/>
        <v>2.5671206225680936</v>
      </c>
      <c r="H12" s="26">
        <v>19496</v>
      </c>
      <c r="I12" s="26">
        <v>38147</v>
      </c>
      <c r="J12" s="26">
        <v>52009</v>
      </c>
      <c r="K12" s="26">
        <v>57003</v>
      </c>
      <c r="L12" s="59">
        <f t="shared" si="1"/>
        <v>37507</v>
      </c>
      <c r="M12" s="40">
        <f t="shared" si="2"/>
        <v>1.9238305293393516</v>
      </c>
      <c r="N12" s="26">
        <v>21869</v>
      </c>
      <c r="O12" s="26">
        <v>41890</v>
      </c>
      <c r="P12" s="26">
        <v>60674</v>
      </c>
      <c r="Q12" s="26">
        <v>59931</v>
      </c>
      <c r="R12" s="59">
        <f t="shared" si="3"/>
        <v>38062</v>
      </c>
      <c r="S12" s="41">
        <f t="shared" si="4"/>
        <v>1.7404545246696237</v>
      </c>
    </row>
    <row r="13" spans="1:19">
      <c r="A13" s="31" t="s">
        <v>146</v>
      </c>
      <c r="B13" s="32">
        <v>6479</v>
      </c>
      <c r="C13" s="32">
        <v>12014</v>
      </c>
      <c r="D13" s="32">
        <v>18077</v>
      </c>
      <c r="E13" s="32">
        <v>19827</v>
      </c>
      <c r="F13" s="59">
        <f t="shared" si="5"/>
        <v>13348</v>
      </c>
      <c r="G13" s="40">
        <f t="shared" si="0"/>
        <v>2.0601944744559346</v>
      </c>
      <c r="H13" s="32">
        <v>14854</v>
      </c>
      <c r="I13" s="32">
        <v>24200</v>
      </c>
      <c r="J13" s="32">
        <v>31406</v>
      </c>
      <c r="K13" s="32">
        <v>39808</v>
      </c>
      <c r="L13" s="59">
        <f t="shared" si="1"/>
        <v>24954</v>
      </c>
      <c r="M13" s="40">
        <f t="shared" si="2"/>
        <v>1.6799515282078901</v>
      </c>
      <c r="N13" s="32">
        <v>18553</v>
      </c>
      <c r="O13" s="32">
        <v>30809</v>
      </c>
      <c r="P13" s="32">
        <v>40625</v>
      </c>
      <c r="Q13" s="32">
        <v>53750</v>
      </c>
      <c r="R13" s="59">
        <f t="shared" si="3"/>
        <v>35197</v>
      </c>
      <c r="S13" s="41">
        <f t="shared" si="4"/>
        <v>1.897105589392551</v>
      </c>
    </row>
    <row r="14" spans="1:19">
      <c r="A14" s="25" t="s">
        <v>147</v>
      </c>
      <c r="B14" s="26">
        <v>6245</v>
      </c>
      <c r="C14" s="26">
        <v>16210</v>
      </c>
      <c r="D14" s="26">
        <v>16837</v>
      </c>
      <c r="E14" s="26">
        <v>20558</v>
      </c>
      <c r="F14" s="59">
        <f t="shared" si="5"/>
        <v>14313</v>
      </c>
      <c r="G14" s="40">
        <f t="shared" si="0"/>
        <v>2.2919135308246599</v>
      </c>
      <c r="H14" s="26">
        <v>15917</v>
      </c>
      <c r="I14" s="26">
        <v>22083</v>
      </c>
      <c r="J14" s="26">
        <v>32917</v>
      </c>
      <c r="K14" s="26">
        <v>31000</v>
      </c>
      <c r="L14" s="59">
        <f t="shared" si="1"/>
        <v>15083</v>
      </c>
      <c r="M14" s="40">
        <f t="shared" si="2"/>
        <v>0.94760319155619777</v>
      </c>
      <c r="N14" s="26">
        <v>18317</v>
      </c>
      <c r="O14" s="26">
        <v>30769</v>
      </c>
      <c r="P14" s="26">
        <v>46062</v>
      </c>
      <c r="Q14" s="26">
        <v>45139</v>
      </c>
      <c r="R14" s="59">
        <f t="shared" si="3"/>
        <v>26822</v>
      </c>
      <c r="S14" s="41">
        <f t="shared" si="4"/>
        <v>1.4643227602773381</v>
      </c>
    </row>
    <row r="15" spans="1:19">
      <c r="A15" s="31" t="s">
        <v>148</v>
      </c>
      <c r="B15" s="32">
        <v>5911</v>
      </c>
      <c r="C15" s="32">
        <v>10692</v>
      </c>
      <c r="D15" s="32">
        <v>16443</v>
      </c>
      <c r="E15" s="32">
        <v>17410</v>
      </c>
      <c r="F15" s="59">
        <f t="shared" si="5"/>
        <v>11499</v>
      </c>
      <c r="G15" s="40">
        <f t="shared" si="0"/>
        <v>1.9453561157164609</v>
      </c>
      <c r="H15" s="32">
        <v>14952</v>
      </c>
      <c r="I15" s="32">
        <v>25865</v>
      </c>
      <c r="J15" s="32">
        <v>31597</v>
      </c>
      <c r="K15" s="32">
        <v>32500</v>
      </c>
      <c r="L15" s="59">
        <f t="shared" si="1"/>
        <v>17548</v>
      </c>
      <c r="M15" s="40">
        <f t="shared" si="2"/>
        <v>1.1736222578919209</v>
      </c>
      <c r="N15" s="32">
        <v>17650</v>
      </c>
      <c r="O15" s="32">
        <v>30781</v>
      </c>
      <c r="P15" s="32">
        <v>37222</v>
      </c>
      <c r="Q15" s="32">
        <v>34432</v>
      </c>
      <c r="R15" s="59">
        <f t="shared" si="3"/>
        <v>16782</v>
      </c>
      <c r="S15" s="41">
        <f t="shared" si="4"/>
        <v>0.95082152974504253</v>
      </c>
    </row>
    <row r="16" spans="1:19">
      <c r="A16" s="25" t="s">
        <v>149</v>
      </c>
      <c r="B16" s="26">
        <v>6303</v>
      </c>
      <c r="C16" s="26">
        <v>12946</v>
      </c>
      <c r="D16" s="26">
        <v>19749</v>
      </c>
      <c r="E16" s="26">
        <v>25203</v>
      </c>
      <c r="F16" s="59">
        <f t="shared" si="5"/>
        <v>18900</v>
      </c>
      <c r="G16" s="40">
        <f t="shared" si="0"/>
        <v>2.9985721085197525</v>
      </c>
      <c r="H16" s="26">
        <v>17861</v>
      </c>
      <c r="I16" s="26">
        <v>32612</v>
      </c>
      <c r="J16" s="26">
        <v>45913</v>
      </c>
      <c r="K16" s="26">
        <v>59292</v>
      </c>
      <c r="L16" s="59">
        <f t="shared" si="1"/>
        <v>41431</v>
      </c>
      <c r="M16" s="40">
        <f t="shared" si="2"/>
        <v>2.3196349588488885</v>
      </c>
      <c r="N16" s="26">
        <v>20250</v>
      </c>
      <c r="O16" s="26">
        <v>34641</v>
      </c>
      <c r="P16" s="26">
        <v>50568</v>
      </c>
      <c r="Q16" s="26">
        <v>64315</v>
      </c>
      <c r="R16" s="59">
        <f t="shared" si="3"/>
        <v>44065</v>
      </c>
      <c r="S16" s="41">
        <f t="shared" si="4"/>
        <v>2.1760493827160494</v>
      </c>
    </row>
    <row r="17" spans="1:19">
      <c r="A17" s="31" t="s">
        <v>20</v>
      </c>
      <c r="B17" s="32">
        <v>6190</v>
      </c>
      <c r="C17" s="32">
        <v>11037</v>
      </c>
      <c r="D17" s="32">
        <v>15787</v>
      </c>
      <c r="E17" s="32">
        <v>18009</v>
      </c>
      <c r="F17" s="59">
        <f t="shared" si="5"/>
        <v>11819</v>
      </c>
      <c r="G17" s="40">
        <f t="shared" si="0"/>
        <v>1.9093699515347335</v>
      </c>
      <c r="H17" s="32">
        <v>11961</v>
      </c>
      <c r="I17" s="32">
        <v>20329</v>
      </c>
      <c r="J17" s="32">
        <v>26920</v>
      </c>
      <c r="K17" s="32">
        <v>31525</v>
      </c>
      <c r="L17" s="59">
        <f t="shared" si="1"/>
        <v>19564</v>
      </c>
      <c r="M17" s="40">
        <f t="shared" si="2"/>
        <v>1.63564919321127</v>
      </c>
      <c r="N17" s="32">
        <v>14182</v>
      </c>
      <c r="O17" s="32">
        <v>24469</v>
      </c>
      <c r="P17" s="32">
        <v>29556</v>
      </c>
      <c r="Q17" s="32">
        <v>34791</v>
      </c>
      <c r="R17" s="59">
        <f t="shared" si="3"/>
        <v>20609</v>
      </c>
      <c r="S17" s="41">
        <f t="shared" si="4"/>
        <v>1.4531800874347764</v>
      </c>
    </row>
    <row r="18" spans="1:19">
      <c r="A18" s="25" t="s">
        <v>150</v>
      </c>
      <c r="B18" s="26">
        <v>7434</v>
      </c>
      <c r="C18" s="26">
        <v>13245</v>
      </c>
      <c r="D18" s="26">
        <v>18781</v>
      </c>
      <c r="E18" s="26">
        <v>23902</v>
      </c>
      <c r="F18" s="59">
        <f t="shared" si="5"/>
        <v>16468</v>
      </c>
      <c r="G18" s="40">
        <f t="shared" si="0"/>
        <v>2.2152273338714017</v>
      </c>
      <c r="H18" s="26">
        <v>16860</v>
      </c>
      <c r="I18" s="26">
        <v>24375</v>
      </c>
      <c r="J18" s="26">
        <v>32083</v>
      </c>
      <c r="K18" s="26">
        <v>40100</v>
      </c>
      <c r="L18" s="59">
        <f t="shared" si="1"/>
        <v>23240</v>
      </c>
      <c r="M18" s="40">
        <f t="shared" si="2"/>
        <v>1.3784104389086596</v>
      </c>
      <c r="N18" s="26">
        <v>21111</v>
      </c>
      <c r="O18" s="26">
        <v>31944</v>
      </c>
      <c r="P18" s="26">
        <v>40398</v>
      </c>
      <c r="Q18" s="26">
        <v>53750</v>
      </c>
      <c r="R18" s="59">
        <f t="shared" si="3"/>
        <v>32639</v>
      </c>
      <c r="S18" s="41">
        <f t="shared" si="4"/>
        <v>1.5460660319264838</v>
      </c>
    </row>
    <row r="19" spans="1:19">
      <c r="A19" s="31" t="s">
        <v>151</v>
      </c>
      <c r="B19" s="32">
        <v>7112</v>
      </c>
      <c r="C19" s="32">
        <v>14475</v>
      </c>
      <c r="D19" s="32">
        <v>21394</v>
      </c>
      <c r="E19" s="32">
        <v>29191</v>
      </c>
      <c r="F19" s="59">
        <f t="shared" si="5"/>
        <v>22079</v>
      </c>
      <c r="G19" s="40">
        <f t="shared" si="0"/>
        <v>3.1044713160854891</v>
      </c>
      <c r="H19" s="32">
        <v>16449</v>
      </c>
      <c r="I19" s="32">
        <v>28534</v>
      </c>
      <c r="J19" s="32">
        <v>41625</v>
      </c>
      <c r="K19" s="32">
        <v>58325</v>
      </c>
      <c r="L19" s="59">
        <f t="shared" si="1"/>
        <v>41876</v>
      </c>
      <c r="M19" s="40">
        <f t="shared" si="2"/>
        <v>2.5458082558210227</v>
      </c>
      <c r="N19" s="32">
        <v>19005</v>
      </c>
      <c r="O19" s="32">
        <v>35812</v>
      </c>
      <c r="P19" s="32">
        <v>50572</v>
      </c>
      <c r="Q19" s="32">
        <v>73260</v>
      </c>
      <c r="R19" s="59">
        <f t="shared" si="3"/>
        <v>54255</v>
      </c>
      <c r="S19" s="41">
        <f t="shared" si="4"/>
        <v>2.8547750591949486</v>
      </c>
    </row>
    <row r="20" spans="1:19">
      <c r="A20" s="25" t="s">
        <v>152</v>
      </c>
      <c r="B20" s="26">
        <v>5958</v>
      </c>
      <c r="C20" s="26">
        <v>12773</v>
      </c>
      <c r="D20" s="26">
        <v>21181</v>
      </c>
      <c r="E20" s="26">
        <v>26455</v>
      </c>
      <c r="F20" s="59">
        <f t="shared" si="5"/>
        <v>20497</v>
      </c>
      <c r="G20" s="40">
        <f t="shared" si="0"/>
        <v>3.4402484055052032</v>
      </c>
      <c r="H20" s="26">
        <v>17023</v>
      </c>
      <c r="I20" s="26">
        <v>33406</v>
      </c>
      <c r="J20" s="26">
        <v>47330</v>
      </c>
      <c r="K20" s="26">
        <v>61250</v>
      </c>
      <c r="L20" s="59">
        <f t="shared" si="1"/>
        <v>44227</v>
      </c>
      <c r="M20" s="40">
        <f t="shared" si="2"/>
        <v>2.5980731950889973</v>
      </c>
      <c r="N20" s="26">
        <v>18684</v>
      </c>
      <c r="O20" s="26">
        <v>35000</v>
      </c>
      <c r="P20" s="26">
        <v>53523</v>
      </c>
      <c r="Q20" s="26">
        <v>68542</v>
      </c>
      <c r="R20" s="59">
        <f t="shared" si="3"/>
        <v>49858</v>
      </c>
      <c r="S20" s="41">
        <f t="shared" si="4"/>
        <v>2.6684864054806252</v>
      </c>
    </row>
    <row r="21" spans="1:19">
      <c r="A21" s="31" t="s">
        <v>153</v>
      </c>
      <c r="B21" s="32">
        <v>6670</v>
      </c>
      <c r="C21" s="32">
        <v>11868</v>
      </c>
      <c r="D21" s="32">
        <v>27951</v>
      </c>
      <c r="E21" s="32">
        <v>27674</v>
      </c>
      <c r="F21" s="59">
        <f t="shared" si="5"/>
        <v>21004</v>
      </c>
      <c r="G21" s="40">
        <f t="shared" si="0"/>
        <v>3.1490254872563717</v>
      </c>
      <c r="H21" s="32">
        <v>18462</v>
      </c>
      <c r="I21" s="32">
        <v>35000</v>
      </c>
      <c r="J21" s="32">
        <v>49750</v>
      </c>
      <c r="K21" s="32">
        <v>60714</v>
      </c>
      <c r="L21" s="59">
        <f t="shared" si="1"/>
        <v>42252</v>
      </c>
      <c r="M21" s="40">
        <f t="shared" si="2"/>
        <v>2.2885927851803705</v>
      </c>
      <c r="N21" s="32">
        <v>19904</v>
      </c>
      <c r="O21" s="32">
        <v>37000</v>
      </c>
      <c r="P21" s="32">
        <v>62000</v>
      </c>
      <c r="Q21" s="32">
        <v>67500</v>
      </c>
      <c r="R21" s="59">
        <f t="shared" si="3"/>
        <v>47596</v>
      </c>
      <c r="S21" s="41">
        <f t="shared" si="4"/>
        <v>2.3912781350482315</v>
      </c>
    </row>
    <row r="22" spans="1:19">
      <c r="A22" s="25" t="s">
        <v>154</v>
      </c>
      <c r="B22" s="26">
        <v>7029</v>
      </c>
      <c r="C22" s="26">
        <v>13013</v>
      </c>
      <c r="D22" s="26">
        <v>20055</v>
      </c>
      <c r="E22" s="26">
        <v>24319</v>
      </c>
      <c r="F22" s="59">
        <f t="shared" si="5"/>
        <v>17290</v>
      </c>
      <c r="G22" s="40">
        <f t="shared" si="0"/>
        <v>2.459809361217812</v>
      </c>
      <c r="H22" s="26">
        <v>18673</v>
      </c>
      <c r="I22" s="26">
        <v>33397</v>
      </c>
      <c r="J22" s="26">
        <v>42804</v>
      </c>
      <c r="K22" s="26">
        <v>61528</v>
      </c>
      <c r="L22" s="59">
        <f t="shared" si="1"/>
        <v>42855</v>
      </c>
      <c r="M22" s="40">
        <f t="shared" si="2"/>
        <v>2.2950249022653026</v>
      </c>
      <c r="N22" s="26">
        <v>20012</v>
      </c>
      <c r="O22" s="26">
        <v>37559</v>
      </c>
      <c r="P22" s="26">
        <v>52650</v>
      </c>
      <c r="Q22" s="26">
        <v>74554</v>
      </c>
      <c r="R22" s="59">
        <f t="shared" si="3"/>
        <v>54542</v>
      </c>
      <c r="S22" s="41">
        <f t="shared" si="4"/>
        <v>2.7254647211672998</v>
      </c>
    </row>
    <row r="23" spans="1:19">
      <c r="A23" s="31" t="s">
        <v>155</v>
      </c>
      <c r="B23" s="32">
        <v>9004</v>
      </c>
      <c r="C23" s="32">
        <v>18522</v>
      </c>
      <c r="D23" s="32">
        <v>26116</v>
      </c>
      <c r="E23" s="32">
        <v>33767</v>
      </c>
      <c r="F23" s="59">
        <f t="shared" si="5"/>
        <v>24763</v>
      </c>
      <c r="G23" s="40">
        <f t="shared" si="0"/>
        <v>2.7502221235006665</v>
      </c>
      <c r="H23" s="32">
        <v>20996</v>
      </c>
      <c r="I23" s="32">
        <v>37783</v>
      </c>
      <c r="J23" s="32">
        <v>49566</v>
      </c>
      <c r="K23" s="32">
        <v>64758</v>
      </c>
      <c r="L23" s="59">
        <f t="shared" si="1"/>
        <v>43762</v>
      </c>
      <c r="M23" s="40">
        <f t="shared" si="2"/>
        <v>2.0843017717660506</v>
      </c>
      <c r="N23" s="32">
        <v>23763</v>
      </c>
      <c r="O23" s="32">
        <v>43360</v>
      </c>
      <c r="P23" s="32">
        <v>61017</v>
      </c>
      <c r="Q23" s="32">
        <v>81054</v>
      </c>
      <c r="R23" s="59">
        <f t="shared" si="3"/>
        <v>57291</v>
      </c>
      <c r="S23" s="41">
        <f t="shared" si="4"/>
        <v>2.4109329630097212</v>
      </c>
    </row>
    <row r="24" spans="1:19">
      <c r="A24" s="25" t="s">
        <v>156</v>
      </c>
      <c r="B24" s="26">
        <v>7343</v>
      </c>
      <c r="C24" s="26">
        <v>14375</v>
      </c>
      <c r="D24" s="26">
        <v>23271</v>
      </c>
      <c r="E24" s="26">
        <v>28870</v>
      </c>
      <c r="F24" s="59">
        <f t="shared" si="5"/>
        <v>21527</v>
      </c>
      <c r="G24" s="40">
        <f t="shared" si="0"/>
        <v>2.9316355712923872</v>
      </c>
      <c r="H24" s="26">
        <v>19167</v>
      </c>
      <c r="I24" s="26">
        <v>35700</v>
      </c>
      <c r="J24" s="26">
        <v>48940</v>
      </c>
      <c r="K24" s="26">
        <v>67321</v>
      </c>
      <c r="L24" s="59">
        <f t="shared" si="1"/>
        <v>48154</v>
      </c>
      <c r="M24" s="40">
        <f t="shared" si="2"/>
        <v>2.5123389158449418</v>
      </c>
      <c r="N24" s="26">
        <v>21719</v>
      </c>
      <c r="O24" s="26">
        <v>40414</v>
      </c>
      <c r="P24" s="26">
        <v>58203</v>
      </c>
      <c r="Q24" s="26">
        <v>77776</v>
      </c>
      <c r="R24" s="59">
        <f t="shared" si="3"/>
        <v>56057</v>
      </c>
      <c r="S24" s="41">
        <f t="shared" si="4"/>
        <v>2.5810120171278603</v>
      </c>
    </row>
    <row r="25" spans="1:19">
      <c r="A25" s="31" t="s">
        <v>157</v>
      </c>
      <c r="B25" s="32">
        <v>6340</v>
      </c>
      <c r="C25" s="32">
        <v>11416</v>
      </c>
      <c r="D25" s="32">
        <v>17459</v>
      </c>
      <c r="E25" s="32">
        <v>21956</v>
      </c>
      <c r="F25" s="59">
        <f t="shared" si="5"/>
        <v>15616</v>
      </c>
      <c r="G25" s="40">
        <f t="shared" si="0"/>
        <v>2.4630914826498422</v>
      </c>
      <c r="H25" s="32">
        <v>13571</v>
      </c>
      <c r="I25" s="32">
        <v>22562</v>
      </c>
      <c r="J25" s="32">
        <v>33846</v>
      </c>
      <c r="K25" s="32">
        <v>45662</v>
      </c>
      <c r="L25" s="59">
        <f t="shared" si="1"/>
        <v>32091</v>
      </c>
      <c r="M25" s="40">
        <f t="shared" si="2"/>
        <v>2.3646746739370719</v>
      </c>
      <c r="N25" s="32">
        <v>17917</v>
      </c>
      <c r="O25" s="32">
        <v>30988</v>
      </c>
      <c r="P25" s="32">
        <v>40909</v>
      </c>
      <c r="Q25" s="32">
        <v>55956</v>
      </c>
      <c r="R25" s="59">
        <f t="shared" si="3"/>
        <v>38039</v>
      </c>
      <c r="S25" s="41">
        <f t="shared" si="4"/>
        <v>2.1230674778143661</v>
      </c>
    </row>
    <row r="26" spans="1:19">
      <c r="A26" s="25" t="s">
        <v>158</v>
      </c>
      <c r="B26" s="26">
        <v>5507</v>
      </c>
      <c r="C26" s="26">
        <v>9395</v>
      </c>
      <c r="D26" s="26">
        <v>15096</v>
      </c>
      <c r="E26" s="26">
        <v>19545</v>
      </c>
      <c r="F26" s="59">
        <f t="shared" si="5"/>
        <v>14038</v>
      </c>
      <c r="G26" s="40">
        <f t="shared" si="0"/>
        <v>2.5491193027056473</v>
      </c>
      <c r="H26" s="26">
        <v>15304</v>
      </c>
      <c r="I26" s="26">
        <v>26625</v>
      </c>
      <c r="J26" s="26">
        <v>40417</v>
      </c>
      <c r="K26" s="26">
        <v>53333</v>
      </c>
      <c r="L26" s="59">
        <f t="shared" si="1"/>
        <v>38029</v>
      </c>
      <c r="M26" s="40">
        <f t="shared" si="2"/>
        <v>2.4849059069524309</v>
      </c>
      <c r="N26" s="26">
        <v>16583</v>
      </c>
      <c r="O26" s="26">
        <v>28589</v>
      </c>
      <c r="P26" s="26">
        <v>45156</v>
      </c>
      <c r="Q26" s="26">
        <v>56389</v>
      </c>
      <c r="R26" s="59">
        <f t="shared" si="3"/>
        <v>39806</v>
      </c>
      <c r="S26" s="41">
        <f t="shared" si="4"/>
        <v>2.4004100584936379</v>
      </c>
    </row>
    <row r="27" spans="1:19">
      <c r="A27" s="31" t="s">
        <v>159</v>
      </c>
      <c r="B27" s="32">
        <v>8233</v>
      </c>
      <c r="C27" s="32">
        <v>17160</v>
      </c>
      <c r="D27" s="32">
        <v>28146</v>
      </c>
      <c r="E27" s="32">
        <v>31592</v>
      </c>
      <c r="F27" s="59">
        <f t="shared" si="5"/>
        <v>23359</v>
      </c>
      <c r="G27" s="40">
        <f t="shared" si="0"/>
        <v>2.8372403741042147</v>
      </c>
      <c r="H27" s="32">
        <v>20210</v>
      </c>
      <c r="I27" s="32">
        <v>36113</v>
      </c>
      <c r="J27" s="32">
        <v>54619</v>
      </c>
      <c r="K27" s="32">
        <v>63982</v>
      </c>
      <c r="L27" s="59">
        <f t="shared" si="1"/>
        <v>43772</v>
      </c>
      <c r="M27" s="40">
        <f t="shared" si="2"/>
        <v>2.1658584858980703</v>
      </c>
      <c r="N27" s="32">
        <v>22691</v>
      </c>
      <c r="O27" s="32">
        <v>39167</v>
      </c>
      <c r="P27" s="32">
        <v>59007</v>
      </c>
      <c r="Q27" s="32">
        <v>75496</v>
      </c>
      <c r="R27" s="59">
        <f t="shared" si="3"/>
        <v>52805</v>
      </c>
      <c r="S27" s="41">
        <f t="shared" si="4"/>
        <v>2.3271341060332289</v>
      </c>
    </row>
    <row r="28" spans="1:19">
      <c r="A28" s="25" t="s">
        <v>160</v>
      </c>
      <c r="B28" s="26">
        <v>7170</v>
      </c>
      <c r="C28" s="26">
        <v>13046</v>
      </c>
      <c r="D28" s="26">
        <v>18535</v>
      </c>
      <c r="E28" s="26">
        <v>24054</v>
      </c>
      <c r="F28" s="59">
        <f t="shared" si="5"/>
        <v>16884</v>
      </c>
      <c r="G28" s="40">
        <f t="shared" si="0"/>
        <v>2.3548117154811714</v>
      </c>
      <c r="H28" s="26">
        <v>16289</v>
      </c>
      <c r="I28" s="26">
        <v>28099</v>
      </c>
      <c r="J28" s="26">
        <v>35425</v>
      </c>
      <c r="K28" s="26">
        <v>50212</v>
      </c>
      <c r="L28" s="59">
        <f t="shared" si="1"/>
        <v>33923</v>
      </c>
      <c r="M28" s="40">
        <f t="shared" si="2"/>
        <v>2.0825710602246916</v>
      </c>
      <c r="N28" s="26">
        <v>19292</v>
      </c>
      <c r="O28" s="26">
        <v>36030</v>
      </c>
      <c r="P28" s="26">
        <v>43661</v>
      </c>
      <c r="Q28" s="26">
        <v>57863</v>
      </c>
      <c r="R28" s="59">
        <f t="shared" si="3"/>
        <v>38571</v>
      </c>
      <c r="S28" s="41">
        <f t="shared" si="4"/>
        <v>1.9993261455525606</v>
      </c>
    </row>
    <row r="29" spans="1:19">
      <c r="A29" s="31" t="s">
        <v>161</v>
      </c>
      <c r="B29" s="32">
        <v>6905</v>
      </c>
      <c r="C29" s="32">
        <v>10663</v>
      </c>
      <c r="D29" s="32">
        <v>15945</v>
      </c>
      <c r="E29" s="32">
        <v>22285</v>
      </c>
      <c r="F29" s="59">
        <f t="shared" si="5"/>
        <v>15380</v>
      </c>
      <c r="G29" s="40">
        <f t="shared" si="0"/>
        <v>2.2273714699493121</v>
      </c>
      <c r="H29" s="32">
        <v>18382</v>
      </c>
      <c r="I29" s="32">
        <v>29911</v>
      </c>
      <c r="J29" s="32">
        <v>39620</v>
      </c>
      <c r="K29" s="32">
        <v>57813</v>
      </c>
      <c r="L29" s="59">
        <f t="shared" si="1"/>
        <v>39431</v>
      </c>
      <c r="M29" s="40">
        <f t="shared" si="2"/>
        <v>2.1450875856816451</v>
      </c>
      <c r="N29" s="32">
        <v>19432</v>
      </c>
      <c r="O29" s="32">
        <v>30795</v>
      </c>
      <c r="P29" s="32">
        <v>43438</v>
      </c>
      <c r="Q29" s="32">
        <v>58646</v>
      </c>
      <c r="R29" s="59">
        <f t="shared" si="3"/>
        <v>39214</v>
      </c>
      <c r="S29" s="41">
        <f t="shared" si="4"/>
        <v>2.0180115273775217</v>
      </c>
    </row>
    <row r="30" spans="1:19">
      <c r="A30" s="25" t="s">
        <v>162</v>
      </c>
      <c r="B30" s="26">
        <v>6144</v>
      </c>
      <c r="C30" s="26">
        <v>12987</v>
      </c>
      <c r="D30" s="26">
        <v>19217</v>
      </c>
      <c r="E30" s="26">
        <v>22142</v>
      </c>
      <c r="F30" s="59">
        <f t="shared" si="5"/>
        <v>15998</v>
      </c>
      <c r="G30" s="40">
        <f t="shared" si="0"/>
        <v>2.6038411458333335</v>
      </c>
      <c r="H30" s="26">
        <v>12828</v>
      </c>
      <c r="I30" s="26">
        <v>22702</v>
      </c>
      <c r="J30" s="26">
        <v>34970</v>
      </c>
      <c r="K30" s="26">
        <v>41888</v>
      </c>
      <c r="L30" s="59">
        <f t="shared" si="1"/>
        <v>29060</v>
      </c>
      <c r="M30" s="40">
        <f t="shared" si="2"/>
        <v>2.2653570314936076</v>
      </c>
      <c r="N30" s="26">
        <v>16227</v>
      </c>
      <c r="O30" s="26">
        <v>30953</v>
      </c>
      <c r="P30" s="26">
        <v>44327</v>
      </c>
      <c r="Q30" s="26">
        <v>565000</v>
      </c>
      <c r="R30" s="59">
        <f t="shared" si="3"/>
        <v>548773</v>
      </c>
      <c r="S30" s="41">
        <f t="shared" si="4"/>
        <v>33.818512355949963</v>
      </c>
    </row>
    <row r="31" spans="1:19">
      <c r="A31" s="31" t="s">
        <v>163</v>
      </c>
      <c r="B31" s="32">
        <v>9412</v>
      </c>
      <c r="C31" s="32">
        <v>16863</v>
      </c>
      <c r="D31" s="32">
        <v>23217</v>
      </c>
      <c r="E31" s="32">
        <v>26821</v>
      </c>
      <c r="F31" s="59">
        <f t="shared" si="5"/>
        <v>17409</v>
      </c>
      <c r="G31" s="40">
        <f t="shared" si="0"/>
        <v>1.8496600084997874</v>
      </c>
      <c r="H31" s="32">
        <v>19135</v>
      </c>
      <c r="I31" s="32">
        <v>32826</v>
      </c>
      <c r="J31" s="32">
        <v>46250</v>
      </c>
      <c r="K31" s="32">
        <v>56364</v>
      </c>
      <c r="L31" s="59">
        <f t="shared" si="1"/>
        <v>37229</v>
      </c>
      <c r="M31" s="40">
        <f t="shared" si="2"/>
        <v>1.9455970734256598</v>
      </c>
      <c r="N31" s="32">
        <v>23561</v>
      </c>
      <c r="O31" s="32">
        <v>42778</v>
      </c>
      <c r="P31" s="32">
        <v>54412</v>
      </c>
      <c r="Q31" s="32">
        <v>70341</v>
      </c>
      <c r="R31" s="59">
        <f t="shared" si="3"/>
        <v>46780</v>
      </c>
      <c r="S31" s="41">
        <f t="shared" si="4"/>
        <v>1.9854844870761004</v>
      </c>
    </row>
    <row r="32" spans="1:19">
      <c r="A32" s="25" t="s">
        <v>164</v>
      </c>
      <c r="B32" s="26">
        <v>7484</v>
      </c>
      <c r="C32" s="26">
        <v>12831</v>
      </c>
      <c r="D32" s="26">
        <v>18274</v>
      </c>
      <c r="E32" s="26">
        <v>21648</v>
      </c>
      <c r="F32" s="59">
        <f t="shared" si="5"/>
        <v>14164</v>
      </c>
      <c r="G32" s="40">
        <f t="shared" si="0"/>
        <v>1.8925708177445217</v>
      </c>
      <c r="H32" s="26">
        <v>15066</v>
      </c>
      <c r="I32" s="26">
        <v>26250</v>
      </c>
      <c r="J32" s="26">
        <v>35341</v>
      </c>
      <c r="K32" s="26">
        <v>35938</v>
      </c>
      <c r="L32" s="59">
        <f t="shared" si="1"/>
        <v>20872</v>
      </c>
      <c r="M32" s="40">
        <f t="shared" si="2"/>
        <v>1.3853710341165539</v>
      </c>
      <c r="N32" s="26">
        <v>20465</v>
      </c>
      <c r="O32" s="26">
        <v>32222</v>
      </c>
      <c r="P32" s="26">
        <v>44375</v>
      </c>
      <c r="Q32" s="26">
        <v>40078</v>
      </c>
      <c r="R32" s="59">
        <f t="shared" si="3"/>
        <v>19613</v>
      </c>
      <c r="S32" s="41">
        <f t="shared" si="4"/>
        <v>0.95836794527241631</v>
      </c>
    </row>
    <row r="33" spans="1:19">
      <c r="A33" s="31" t="s">
        <v>165</v>
      </c>
      <c r="B33" s="32">
        <v>5565</v>
      </c>
      <c r="C33" s="32">
        <v>11136</v>
      </c>
      <c r="D33" s="32">
        <v>17182</v>
      </c>
      <c r="E33" s="32">
        <v>20939</v>
      </c>
      <c r="F33" s="59">
        <f t="shared" si="5"/>
        <v>15374</v>
      </c>
      <c r="G33" s="40">
        <f t="shared" si="0"/>
        <v>2.7626235399820307</v>
      </c>
      <c r="H33" s="32">
        <v>14643</v>
      </c>
      <c r="I33" s="32">
        <v>27153</v>
      </c>
      <c r="J33" s="32">
        <v>39464</v>
      </c>
      <c r="K33" s="32">
        <v>36042</v>
      </c>
      <c r="L33" s="59">
        <f t="shared" si="1"/>
        <v>21399</v>
      </c>
      <c r="M33" s="40">
        <f t="shared" si="2"/>
        <v>1.4613808645769311</v>
      </c>
      <c r="N33" s="32">
        <v>16136</v>
      </c>
      <c r="O33" s="32">
        <v>30625</v>
      </c>
      <c r="P33" s="32">
        <v>41000</v>
      </c>
      <c r="Q33" s="32">
        <v>35179</v>
      </c>
      <c r="R33" s="59">
        <f t="shared" si="3"/>
        <v>19043</v>
      </c>
      <c r="S33" s="41">
        <f t="shared" si="4"/>
        <v>1.1801561725334655</v>
      </c>
    </row>
    <row r="34" spans="1:19">
      <c r="A34" s="25" t="s">
        <v>166</v>
      </c>
      <c r="B34" s="26">
        <v>7170</v>
      </c>
      <c r="C34" s="26">
        <v>12324</v>
      </c>
      <c r="D34" s="26">
        <v>22839</v>
      </c>
      <c r="E34" s="26">
        <v>25749</v>
      </c>
      <c r="F34" s="59">
        <f t="shared" si="5"/>
        <v>18579</v>
      </c>
      <c r="G34" s="40">
        <f t="shared" si="0"/>
        <v>2.5912133891213389</v>
      </c>
      <c r="H34" s="26">
        <v>18375</v>
      </c>
      <c r="I34" s="26">
        <v>30333</v>
      </c>
      <c r="J34" s="26">
        <v>38750</v>
      </c>
      <c r="K34" s="26">
        <v>42411</v>
      </c>
      <c r="L34" s="59">
        <f t="shared" si="1"/>
        <v>24036</v>
      </c>
      <c r="M34" s="40">
        <f t="shared" si="2"/>
        <v>1.3080816326530613</v>
      </c>
      <c r="N34" s="26">
        <v>20833</v>
      </c>
      <c r="O34" s="26">
        <v>31917</v>
      </c>
      <c r="P34" s="26">
        <v>46250</v>
      </c>
      <c r="Q34" s="26">
        <v>53333</v>
      </c>
      <c r="R34" s="59">
        <f t="shared" si="3"/>
        <v>32500</v>
      </c>
      <c r="S34" s="41">
        <f t="shared" si="4"/>
        <v>1.5600249603993663</v>
      </c>
    </row>
    <row r="35" spans="1:19">
      <c r="A35" s="31" t="s">
        <v>167</v>
      </c>
      <c r="B35" s="32">
        <v>6030</v>
      </c>
      <c r="C35" s="32">
        <v>11863</v>
      </c>
      <c r="D35" s="32">
        <v>18029</v>
      </c>
      <c r="E35" s="32">
        <v>23224</v>
      </c>
      <c r="F35" s="59">
        <f t="shared" si="5"/>
        <v>17194</v>
      </c>
      <c r="G35" s="40">
        <f t="shared" si="0"/>
        <v>2.8514096185737978</v>
      </c>
      <c r="H35" s="32">
        <v>16538</v>
      </c>
      <c r="I35" s="32">
        <v>29861</v>
      </c>
      <c r="J35" s="32">
        <v>41917</v>
      </c>
      <c r="K35" s="32">
        <v>45938</v>
      </c>
      <c r="L35" s="59">
        <f t="shared" si="1"/>
        <v>29400</v>
      </c>
      <c r="M35" s="40">
        <f t="shared" si="2"/>
        <v>1.7777240295078003</v>
      </c>
      <c r="N35" s="32">
        <v>18700</v>
      </c>
      <c r="O35" s="32">
        <v>36477</v>
      </c>
      <c r="P35" s="32">
        <v>44821</v>
      </c>
      <c r="Q35" s="32">
        <v>53750</v>
      </c>
      <c r="R35" s="59">
        <f t="shared" si="3"/>
        <v>35050</v>
      </c>
      <c r="S35" s="41">
        <f t="shared" si="4"/>
        <v>1.874331550802139</v>
      </c>
    </row>
    <row r="36" spans="1:19">
      <c r="A36" s="25" t="s">
        <v>168</v>
      </c>
      <c r="B36" s="26">
        <v>7269</v>
      </c>
      <c r="C36" s="26">
        <v>11817</v>
      </c>
      <c r="D36" s="26">
        <v>22579</v>
      </c>
      <c r="E36" s="26">
        <v>19944</v>
      </c>
      <c r="F36" s="59">
        <f t="shared" si="5"/>
        <v>12675</v>
      </c>
      <c r="G36" s="40">
        <f t="shared" si="0"/>
        <v>1.7437061494015682</v>
      </c>
      <c r="H36" s="26">
        <v>19750</v>
      </c>
      <c r="I36" s="26">
        <v>21250</v>
      </c>
      <c r="J36" s="26">
        <v>51250</v>
      </c>
      <c r="K36" s="26">
        <v>60469</v>
      </c>
      <c r="L36" s="59">
        <f t="shared" si="1"/>
        <v>40719</v>
      </c>
      <c r="M36" s="40">
        <f t="shared" si="2"/>
        <v>2.0617215189873419</v>
      </c>
      <c r="N36" s="26">
        <v>21458</v>
      </c>
      <c r="O36" s="26">
        <v>27500</v>
      </c>
      <c r="P36" s="26">
        <v>46875</v>
      </c>
      <c r="Q36" s="26">
        <v>65000</v>
      </c>
      <c r="R36" s="59">
        <f t="shared" si="3"/>
        <v>43542</v>
      </c>
      <c r="S36" s="41">
        <f t="shared" si="4"/>
        <v>2.0291732687109705</v>
      </c>
    </row>
    <row r="37" spans="1:19">
      <c r="A37" s="31" t="s">
        <v>169</v>
      </c>
      <c r="B37" s="32">
        <v>7537</v>
      </c>
      <c r="C37" s="32">
        <v>19203</v>
      </c>
      <c r="D37" s="32">
        <v>29213</v>
      </c>
      <c r="E37" s="32">
        <v>36644</v>
      </c>
      <c r="F37" s="59">
        <f t="shared" si="5"/>
        <v>29107</v>
      </c>
      <c r="G37" s="40">
        <f t="shared" si="0"/>
        <v>3.8618813851665119</v>
      </c>
      <c r="H37" s="32">
        <v>22602</v>
      </c>
      <c r="I37" s="32">
        <v>43652</v>
      </c>
      <c r="J37" s="32">
        <v>64010</v>
      </c>
      <c r="K37" s="32">
        <v>87500</v>
      </c>
      <c r="L37" s="59">
        <f t="shared" si="1"/>
        <v>64898</v>
      </c>
      <c r="M37" s="40">
        <f t="shared" si="2"/>
        <v>2.8713388195734892</v>
      </c>
      <c r="N37" s="32">
        <v>24227</v>
      </c>
      <c r="O37" s="32">
        <v>49135</v>
      </c>
      <c r="P37" s="32">
        <v>67288</v>
      </c>
      <c r="Q37" s="32">
        <v>97026</v>
      </c>
      <c r="R37" s="59">
        <f t="shared" si="3"/>
        <v>72799</v>
      </c>
      <c r="S37" s="41">
        <f t="shared" si="4"/>
        <v>3.0048705989185618</v>
      </c>
    </row>
    <row r="38" spans="1:19">
      <c r="A38" s="25" t="s">
        <v>170</v>
      </c>
      <c r="B38" s="26">
        <v>7050</v>
      </c>
      <c r="C38" s="26">
        <v>12966</v>
      </c>
      <c r="D38" s="26">
        <v>16612</v>
      </c>
      <c r="E38" s="26">
        <v>16953</v>
      </c>
      <c r="F38" s="59">
        <f t="shared" si="5"/>
        <v>9903</v>
      </c>
      <c r="G38" s="40">
        <f t="shared" si="0"/>
        <v>1.4046808510638298</v>
      </c>
      <c r="H38" s="26">
        <v>15180</v>
      </c>
      <c r="I38" s="26">
        <v>28181</v>
      </c>
      <c r="J38" s="26">
        <v>34829</v>
      </c>
      <c r="K38" s="26">
        <v>36075</v>
      </c>
      <c r="L38" s="59">
        <f t="shared" si="1"/>
        <v>20895</v>
      </c>
      <c r="M38" s="40">
        <f t="shared" si="2"/>
        <v>1.3764822134387351</v>
      </c>
      <c r="N38" s="26">
        <v>19366</v>
      </c>
      <c r="O38" s="26">
        <v>33125</v>
      </c>
      <c r="P38" s="26">
        <v>39556</v>
      </c>
      <c r="Q38" s="26">
        <v>46222</v>
      </c>
      <c r="R38" s="59">
        <f t="shared" si="3"/>
        <v>26856</v>
      </c>
      <c r="S38" s="41">
        <f t="shared" si="4"/>
        <v>1.3867603015594341</v>
      </c>
    </row>
    <row r="39" spans="1:19">
      <c r="A39" s="31" t="s">
        <v>171</v>
      </c>
      <c r="B39" s="32">
        <v>9555</v>
      </c>
      <c r="C39" s="32">
        <v>18241</v>
      </c>
      <c r="D39" s="32">
        <v>26572</v>
      </c>
      <c r="E39" s="32">
        <v>33889</v>
      </c>
      <c r="F39" s="59">
        <f t="shared" si="5"/>
        <v>24334</v>
      </c>
      <c r="G39" s="40">
        <f t="shared" si="0"/>
        <v>2.5467294610151754</v>
      </c>
      <c r="H39" s="32">
        <v>20137</v>
      </c>
      <c r="I39" s="32">
        <v>36296</v>
      </c>
      <c r="J39" s="32">
        <v>49293</v>
      </c>
      <c r="K39" s="32">
        <v>60758</v>
      </c>
      <c r="L39" s="59">
        <f t="shared" si="1"/>
        <v>40621</v>
      </c>
      <c r="M39" s="40">
        <f t="shared" si="2"/>
        <v>2.0172319610666931</v>
      </c>
      <c r="N39" s="32">
        <v>24148</v>
      </c>
      <c r="O39" s="32">
        <v>42818</v>
      </c>
      <c r="P39" s="32">
        <v>61781</v>
      </c>
      <c r="Q39" s="32">
        <v>76010</v>
      </c>
      <c r="R39" s="59">
        <f t="shared" si="3"/>
        <v>51862</v>
      </c>
      <c r="S39" s="41">
        <f t="shared" si="4"/>
        <v>2.1476726851084975</v>
      </c>
    </row>
    <row r="40" spans="1:19">
      <c r="A40" s="25" t="s">
        <v>172</v>
      </c>
      <c r="B40" s="26">
        <v>8283</v>
      </c>
      <c r="C40" s="26">
        <v>14636</v>
      </c>
      <c r="D40" s="26">
        <v>20224</v>
      </c>
      <c r="E40" s="26">
        <v>24981</v>
      </c>
      <c r="F40" s="59">
        <f t="shared" si="5"/>
        <v>16698</v>
      </c>
      <c r="G40" s="40">
        <f t="shared" si="0"/>
        <v>2.0159362549800797</v>
      </c>
      <c r="H40" s="26">
        <v>20206</v>
      </c>
      <c r="I40" s="26">
        <v>33817</v>
      </c>
      <c r="J40" s="26">
        <v>40421</v>
      </c>
      <c r="K40" s="26">
        <v>53673</v>
      </c>
      <c r="L40" s="59">
        <f t="shared" si="1"/>
        <v>33467</v>
      </c>
      <c r="M40" s="40">
        <f t="shared" si="2"/>
        <v>1.6562902108284667</v>
      </c>
      <c r="N40" s="26">
        <v>22926</v>
      </c>
      <c r="O40" s="26">
        <v>39435</v>
      </c>
      <c r="P40" s="26">
        <v>49713</v>
      </c>
      <c r="Q40" s="26">
        <v>65084</v>
      </c>
      <c r="R40" s="59">
        <f t="shared" si="3"/>
        <v>42158</v>
      </c>
      <c r="S40" s="41">
        <f t="shared" si="4"/>
        <v>1.8388728954025997</v>
      </c>
    </row>
    <row r="41" spans="1:19">
      <c r="A41" s="31" t="s">
        <v>173</v>
      </c>
      <c r="B41" s="32">
        <v>6231</v>
      </c>
      <c r="C41" s="32">
        <v>11844</v>
      </c>
      <c r="D41" s="32">
        <v>17945</v>
      </c>
      <c r="E41" s="32">
        <v>27922</v>
      </c>
      <c r="F41" s="59">
        <f t="shared" si="5"/>
        <v>21691</v>
      </c>
      <c r="G41" s="40">
        <f t="shared" si="0"/>
        <v>3.4811426737281335</v>
      </c>
      <c r="H41" s="32">
        <v>18029</v>
      </c>
      <c r="I41" s="32">
        <v>29651</v>
      </c>
      <c r="J41" s="32">
        <v>39864</v>
      </c>
      <c r="K41" s="32">
        <v>52050</v>
      </c>
      <c r="L41" s="59">
        <f t="shared" si="1"/>
        <v>34021</v>
      </c>
      <c r="M41" s="40">
        <f t="shared" si="2"/>
        <v>1.8870153641355594</v>
      </c>
      <c r="N41" s="32">
        <v>19206</v>
      </c>
      <c r="O41" s="32">
        <v>32129</v>
      </c>
      <c r="P41" s="32">
        <v>48981</v>
      </c>
      <c r="Q41" s="12">
        <v>61395</v>
      </c>
      <c r="R41" s="59">
        <f t="shared" si="3"/>
        <v>42189</v>
      </c>
      <c r="S41" s="41">
        <f t="shared" si="4"/>
        <v>2.1966572945954388</v>
      </c>
    </row>
    <row r="42" spans="1:19">
      <c r="A42" s="25" t="s">
        <v>174</v>
      </c>
      <c r="B42" s="26">
        <v>6506</v>
      </c>
      <c r="C42" s="26">
        <v>12684</v>
      </c>
      <c r="D42" s="26">
        <v>20046</v>
      </c>
      <c r="E42" s="26">
        <v>26821</v>
      </c>
      <c r="F42" s="59">
        <f t="shared" si="5"/>
        <v>20315</v>
      </c>
      <c r="G42" s="40">
        <f t="shared" si="0"/>
        <v>3.1225023055640948</v>
      </c>
      <c r="H42" s="26">
        <v>18750</v>
      </c>
      <c r="I42" s="26">
        <v>31250</v>
      </c>
      <c r="J42" s="26">
        <v>45000</v>
      </c>
      <c r="K42" s="26">
        <v>57639</v>
      </c>
      <c r="L42" s="59">
        <f t="shared" si="1"/>
        <v>38889</v>
      </c>
      <c r="M42" s="40">
        <f t="shared" si="2"/>
        <v>2.0740799999999999</v>
      </c>
      <c r="N42" s="26">
        <v>20167</v>
      </c>
      <c r="O42" s="26">
        <v>34620</v>
      </c>
      <c r="P42" s="26">
        <v>49659</v>
      </c>
      <c r="Q42" s="9">
        <v>70234</v>
      </c>
      <c r="R42" s="59">
        <f t="shared" si="3"/>
        <v>50067</v>
      </c>
      <c r="S42" s="41">
        <f t="shared" si="4"/>
        <v>2.482620121981455</v>
      </c>
    </row>
    <row r="43" spans="1:19">
      <c r="A43" s="31" t="s">
        <v>175</v>
      </c>
      <c r="B43" s="32">
        <v>5896</v>
      </c>
      <c r="C43" s="32">
        <v>13257</v>
      </c>
      <c r="D43" s="32">
        <v>19279</v>
      </c>
      <c r="E43" s="32">
        <v>28986</v>
      </c>
      <c r="F43" s="59">
        <f t="shared" si="5"/>
        <v>23090</v>
      </c>
      <c r="G43" s="40">
        <f t="shared" si="0"/>
        <v>3.916214382632293</v>
      </c>
      <c r="H43" s="32">
        <v>18661</v>
      </c>
      <c r="I43" s="32">
        <v>37917</v>
      </c>
      <c r="J43" s="32">
        <v>48971</v>
      </c>
      <c r="K43" s="32">
        <v>73750</v>
      </c>
      <c r="L43" s="59">
        <f t="shared" si="1"/>
        <v>55089</v>
      </c>
      <c r="M43" s="40">
        <f t="shared" si="2"/>
        <v>2.9520925995391458</v>
      </c>
      <c r="N43" s="32">
        <v>19554</v>
      </c>
      <c r="O43" s="32">
        <v>37917</v>
      </c>
      <c r="P43" s="32">
        <v>50917</v>
      </c>
      <c r="Q43" s="12">
        <v>80795</v>
      </c>
      <c r="R43" s="59">
        <f t="shared" si="3"/>
        <v>61241</v>
      </c>
      <c r="S43" s="41">
        <f t="shared" si="4"/>
        <v>3.1318911731615016</v>
      </c>
    </row>
    <row r="44" spans="1:19">
      <c r="A44" s="25" t="s">
        <v>176</v>
      </c>
      <c r="B44" s="26">
        <v>7157</v>
      </c>
      <c r="C44" s="26">
        <v>16028</v>
      </c>
      <c r="D44" s="26">
        <v>21723</v>
      </c>
      <c r="E44" s="26">
        <v>30201</v>
      </c>
      <c r="F44" s="59">
        <f t="shared" si="5"/>
        <v>23044</v>
      </c>
      <c r="G44" s="40">
        <f t="shared" si="0"/>
        <v>3.2197848260444322</v>
      </c>
      <c r="H44" s="26">
        <v>21424</v>
      </c>
      <c r="I44" s="26">
        <v>42194</v>
      </c>
      <c r="J44" s="26">
        <v>53144</v>
      </c>
      <c r="K44" s="26">
        <v>70047</v>
      </c>
      <c r="L44" s="59">
        <f t="shared" si="1"/>
        <v>48623</v>
      </c>
      <c r="M44" s="40">
        <f t="shared" si="2"/>
        <v>2.269557505601195</v>
      </c>
      <c r="N44" s="26">
        <v>22294</v>
      </c>
      <c r="O44" s="26">
        <v>45187</v>
      </c>
      <c r="P44" s="26">
        <v>57009</v>
      </c>
      <c r="Q44" s="9">
        <v>80722</v>
      </c>
      <c r="R44" s="59">
        <f t="shared" si="3"/>
        <v>58428</v>
      </c>
      <c r="S44" s="41">
        <f t="shared" si="4"/>
        <v>2.62079483269041</v>
      </c>
    </row>
    <row r="45" spans="1:19">
      <c r="A45" s="31" t="s">
        <v>177</v>
      </c>
      <c r="B45" s="32">
        <v>5650</v>
      </c>
      <c r="C45" s="32">
        <v>10598</v>
      </c>
      <c r="D45" s="32">
        <v>15268</v>
      </c>
      <c r="E45" s="32">
        <v>20346</v>
      </c>
      <c r="F45" s="59">
        <f t="shared" si="5"/>
        <v>14696</v>
      </c>
      <c r="G45" s="40">
        <f t="shared" si="0"/>
        <v>2.601061946902655</v>
      </c>
      <c r="H45" s="32">
        <v>15833</v>
      </c>
      <c r="I45" s="32">
        <v>27262</v>
      </c>
      <c r="J45" s="32">
        <v>33654</v>
      </c>
      <c r="K45" s="32">
        <v>45208</v>
      </c>
      <c r="L45" s="59">
        <f t="shared" si="1"/>
        <v>29375</v>
      </c>
      <c r="M45" s="40">
        <f t="shared" si="2"/>
        <v>1.8553022168887765</v>
      </c>
      <c r="N45" s="32">
        <v>18504</v>
      </c>
      <c r="O45" s="32">
        <v>30509</v>
      </c>
      <c r="P45" s="32">
        <v>38182</v>
      </c>
      <c r="Q45" s="12">
        <v>52159</v>
      </c>
      <c r="R45" s="59">
        <f t="shared" si="3"/>
        <v>33655</v>
      </c>
      <c r="S45" s="41">
        <f t="shared" si="4"/>
        <v>1.8187959360138348</v>
      </c>
    </row>
    <row r="46" spans="1:19">
      <c r="A46" s="25" t="s">
        <v>178</v>
      </c>
      <c r="B46" s="26">
        <v>6171</v>
      </c>
      <c r="C46" s="26">
        <v>11738</v>
      </c>
      <c r="D46" s="26">
        <v>17656</v>
      </c>
      <c r="E46" s="26">
        <v>22268</v>
      </c>
      <c r="F46" s="59">
        <f t="shared" si="5"/>
        <v>16097</v>
      </c>
      <c r="G46" s="40">
        <f t="shared" si="0"/>
        <v>2.6084913304164643</v>
      </c>
      <c r="H46" s="26">
        <v>15461</v>
      </c>
      <c r="I46" s="26">
        <v>30156</v>
      </c>
      <c r="J46" s="26">
        <v>41029</v>
      </c>
      <c r="K46" s="26">
        <v>41641</v>
      </c>
      <c r="L46" s="59">
        <f t="shared" si="1"/>
        <v>26180</v>
      </c>
      <c r="M46" s="40">
        <f t="shared" si="2"/>
        <v>1.6932928012418342</v>
      </c>
      <c r="N46" s="26">
        <v>20047</v>
      </c>
      <c r="O46" s="26">
        <v>33882</v>
      </c>
      <c r="P46" s="26">
        <v>46250</v>
      </c>
      <c r="Q46" s="9">
        <v>59464</v>
      </c>
      <c r="R46" s="59">
        <f t="shared" si="3"/>
        <v>39417</v>
      </c>
      <c r="S46" s="41">
        <f t="shared" si="4"/>
        <v>1.9662293610016461</v>
      </c>
    </row>
    <row r="47" spans="1:19" ht="15.75" thickBot="1">
      <c r="A47" s="33" t="s">
        <v>179</v>
      </c>
      <c r="B47" s="34">
        <v>6144</v>
      </c>
      <c r="C47" s="34">
        <v>10307</v>
      </c>
      <c r="D47" s="34">
        <v>15744</v>
      </c>
      <c r="E47" s="34">
        <v>18267</v>
      </c>
      <c r="F47" s="70">
        <f t="shared" si="5"/>
        <v>12123</v>
      </c>
      <c r="G47" s="71">
        <f t="shared" si="0"/>
        <v>1.97314453125</v>
      </c>
      <c r="H47" s="34">
        <v>14193</v>
      </c>
      <c r="I47" s="34">
        <v>22321</v>
      </c>
      <c r="J47" s="34">
        <v>33359</v>
      </c>
      <c r="K47" s="34">
        <v>47628</v>
      </c>
      <c r="L47" s="70">
        <f t="shared" si="1"/>
        <v>33435</v>
      </c>
      <c r="M47" s="71">
        <f t="shared" si="2"/>
        <v>2.3557387444514903</v>
      </c>
      <c r="N47" s="34">
        <v>17924</v>
      </c>
      <c r="O47" s="34">
        <v>27303</v>
      </c>
      <c r="P47" s="34">
        <v>36548</v>
      </c>
      <c r="Q47" s="16">
        <v>49615</v>
      </c>
      <c r="R47" s="70">
        <f t="shared" si="3"/>
        <v>31691</v>
      </c>
      <c r="S47" s="72">
        <f t="shared" si="4"/>
        <v>1.768076322249498</v>
      </c>
    </row>
    <row r="48" spans="1:19">
      <c r="A48" t="s">
        <v>180</v>
      </c>
    </row>
  </sheetData>
  <sortState xmlns:xlrd2="http://schemas.microsoft.com/office/spreadsheetml/2017/richdata2" ref="A9:O48">
    <sortCondition ref="A9:A48"/>
  </sortState>
  <mergeCells count="21">
    <mergeCell ref="F5:G5"/>
    <mergeCell ref="H4:M4"/>
    <mergeCell ref="B4:G4"/>
    <mergeCell ref="L5:M5"/>
    <mergeCell ref="B5:B6"/>
    <mergeCell ref="Q5:Q6"/>
    <mergeCell ref="N4:S4"/>
    <mergeCell ref="A1:S1"/>
    <mergeCell ref="A2:S2"/>
    <mergeCell ref="H5:H6"/>
    <mergeCell ref="I5:I6"/>
    <mergeCell ref="J5:J6"/>
    <mergeCell ref="R5:S5"/>
    <mergeCell ref="K5:K6"/>
    <mergeCell ref="N5:N6"/>
    <mergeCell ref="O5:O6"/>
    <mergeCell ref="P5:P6"/>
    <mergeCell ref="C5:C6"/>
    <mergeCell ref="D5:D6"/>
    <mergeCell ref="A4:A6"/>
    <mergeCell ref="E5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9"/>
  <sheetViews>
    <sheetView topLeftCell="A25" workbookViewId="0">
      <selection activeCell="C54" sqref="C54"/>
    </sheetView>
  </sheetViews>
  <sheetFormatPr defaultRowHeight="15"/>
  <cols>
    <col min="1" max="1" width="22.85546875" customWidth="1"/>
  </cols>
  <sheetData>
    <row r="1" spans="1:20">
      <c r="A1" s="149" t="s">
        <v>181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20">
      <c r="A2" s="149" t="s">
        <v>182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20" ht="15.75" thickBot="1"/>
    <row r="4" spans="1:20">
      <c r="A4" s="130" t="s">
        <v>1</v>
      </c>
      <c r="B4" s="180" t="s">
        <v>183</v>
      </c>
      <c r="C4" s="180"/>
      <c r="D4" s="180"/>
      <c r="E4" s="180"/>
      <c r="F4" s="180"/>
      <c r="G4" s="180"/>
      <c r="H4" s="180" t="s">
        <v>184</v>
      </c>
      <c r="I4" s="180"/>
      <c r="J4" s="180"/>
      <c r="K4" s="180"/>
      <c r="L4" s="180"/>
      <c r="M4" s="181"/>
      <c r="O4" s="53"/>
      <c r="P4" s="53"/>
      <c r="Q4" s="53"/>
      <c r="R4" s="53"/>
      <c r="S4" s="53"/>
      <c r="T4" s="53"/>
    </row>
    <row r="5" spans="1:20">
      <c r="A5" s="131"/>
      <c r="B5" s="184">
        <v>1980</v>
      </c>
      <c r="C5" s="184">
        <v>1990</v>
      </c>
      <c r="D5" s="184">
        <v>2000</v>
      </c>
      <c r="E5" s="184">
        <v>2010</v>
      </c>
      <c r="F5" s="186" t="s">
        <v>185</v>
      </c>
      <c r="G5" s="186"/>
      <c r="H5" s="184">
        <v>1980</v>
      </c>
      <c r="I5" s="184">
        <v>1990</v>
      </c>
      <c r="J5" s="184">
        <v>2000</v>
      </c>
      <c r="K5" s="184">
        <v>2010</v>
      </c>
      <c r="L5" s="186" t="s">
        <v>185</v>
      </c>
      <c r="M5" s="187"/>
    </row>
    <row r="6" spans="1:20">
      <c r="A6" s="131"/>
      <c r="B6" s="185"/>
      <c r="C6" s="185"/>
      <c r="D6" s="185"/>
      <c r="E6" s="185"/>
      <c r="F6" s="46" t="s">
        <v>70</v>
      </c>
      <c r="G6" s="46" t="s">
        <v>71</v>
      </c>
      <c r="H6" s="185"/>
      <c r="I6" s="185"/>
      <c r="J6" s="185"/>
      <c r="K6" s="185"/>
      <c r="L6" s="46" t="s">
        <v>70</v>
      </c>
      <c r="M6" s="48" t="s">
        <v>71</v>
      </c>
    </row>
    <row r="7" spans="1:20" s="8" customFormat="1">
      <c r="A7" s="28" t="s">
        <v>10</v>
      </c>
      <c r="B7" s="30">
        <v>17139</v>
      </c>
      <c r="C7" s="30">
        <v>30985</v>
      </c>
      <c r="D7" s="30">
        <v>41507</v>
      </c>
      <c r="E7" s="30">
        <v>52371</v>
      </c>
      <c r="F7" s="30">
        <f>E7-B7</f>
        <v>35232</v>
      </c>
      <c r="G7" s="40">
        <f>(E7-B7)/B7</f>
        <v>2.0556625240679152</v>
      </c>
      <c r="H7" s="30">
        <v>20596</v>
      </c>
      <c r="I7" s="30">
        <v>37254</v>
      </c>
      <c r="J7" s="30">
        <v>50974</v>
      </c>
      <c r="K7" s="30">
        <v>66023</v>
      </c>
      <c r="L7" s="30">
        <f>K7-H7</f>
        <v>45427</v>
      </c>
      <c r="M7" s="41">
        <f>(K7-H7)/H7</f>
        <v>2.2056224509613518</v>
      </c>
    </row>
    <row r="8" spans="1:20">
      <c r="A8" s="42" t="s">
        <v>141</v>
      </c>
      <c r="B8" s="43">
        <v>14545</v>
      </c>
      <c r="C8" s="43">
        <v>24464</v>
      </c>
      <c r="D8" s="43">
        <v>33281</v>
      </c>
      <c r="E8" s="43">
        <v>44432</v>
      </c>
      <c r="F8" s="30">
        <f t="shared" ref="F8:F47" si="0">E8-B8</f>
        <v>29887</v>
      </c>
      <c r="G8" s="40">
        <f t="shared" ref="G8:G47" si="1">(E8-B8)/B8</f>
        <v>2.0547954623581988</v>
      </c>
      <c r="H8" s="43">
        <v>16071</v>
      </c>
      <c r="I8" s="43">
        <v>29750</v>
      </c>
      <c r="J8" s="43">
        <v>42250</v>
      </c>
      <c r="K8" s="43">
        <v>50250</v>
      </c>
      <c r="L8" s="30">
        <f t="shared" ref="L8:L47" si="2">K8-H8</f>
        <v>34179</v>
      </c>
      <c r="M8" s="41">
        <f t="shared" ref="M8:M47" si="3">(K8-H8)/H8</f>
        <v>2.1267500466679112</v>
      </c>
    </row>
    <row r="9" spans="1:20">
      <c r="A9" s="31" t="s">
        <v>142</v>
      </c>
      <c r="B9" s="32">
        <v>20557</v>
      </c>
      <c r="C9" s="32">
        <v>38457</v>
      </c>
      <c r="D9" s="32">
        <v>58922</v>
      </c>
      <c r="E9" s="32">
        <v>75938</v>
      </c>
      <c r="F9" s="30">
        <f t="shared" si="0"/>
        <v>55381</v>
      </c>
      <c r="G9" s="40">
        <f t="shared" si="1"/>
        <v>2.6940215011918083</v>
      </c>
      <c r="H9" s="32">
        <v>22029</v>
      </c>
      <c r="I9" s="32">
        <v>42723</v>
      </c>
      <c r="J9" s="32">
        <v>65195</v>
      </c>
      <c r="K9" s="32">
        <v>100417</v>
      </c>
      <c r="L9" s="30">
        <f t="shared" si="2"/>
        <v>78388</v>
      </c>
      <c r="M9" s="41">
        <f t="shared" si="3"/>
        <v>3.5584002905261247</v>
      </c>
    </row>
    <row r="10" spans="1:20">
      <c r="A10" s="25" t="s">
        <v>143</v>
      </c>
      <c r="B10" s="26">
        <v>19861</v>
      </c>
      <c r="C10" s="26">
        <v>26181</v>
      </c>
      <c r="D10" s="26">
        <v>44219</v>
      </c>
      <c r="E10" s="26">
        <v>56500</v>
      </c>
      <c r="F10" s="30">
        <f t="shared" si="0"/>
        <v>36639</v>
      </c>
      <c r="G10" s="40">
        <f t="shared" si="1"/>
        <v>1.8447711595589347</v>
      </c>
      <c r="H10" s="26">
        <v>21354</v>
      </c>
      <c r="I10" s="26">
        <v>31842</v>
      </c>
      <c r="J10" s="26">
        <v>50125</v>
      </c>
      <c r="K10" s="26">
        <v>71667</v>
      </c>
      <c r="L10" s="30">
        <f t="shared" si="2"/>
        <v>50313</v>
      </c>
      <c r="M10" s="41">
        <f t="shared" si="3"/>
        <v>2.3561393649901659</v>
      </c>
    </row>
    <row r="11" spans="1:20">
      <c r="A11" s="42" t="s">
        <v>144</v>
      </c>
      <c r="B11" s="43">
        <v>19225</v>
      </c>
      <c r="C11" s="43">
        <v>36514</v>
      </c>
      <c r="D11" s="43">
        <v>52290</v>
      </c>
      <c r="E11" s="43">
        <v>65427</v>
      </c>
      <c r="F11" s="30">
        <f t="shared" si="0"/>
        <v>46202</v>
      </c>
      <c r="G11" s="40">
        <f t="shared" si="1"/>
        <v>2.4032249674902473</v>
      </c>
      <c r="H11" s="43">
        <v>24750</v>
      </c>
      <c r="I11" s="43">
        <v>46057</v>
      </c>
      <c r="J11" s="43">
        <v>68837</v>
      </c>
      <c r="K11" s="43">
        <v>90863</v>
      </c>
      <c r="L11" s="30">
        <f t="shared" si="2"/>
        <v>66113</v>
      </c>
      <c r="M11" s="41">
        <f t="shared" si="3"/>
        <v>2.6712323232323234</v>
      </c>
    </row>
    <row r="12" spans="1:20">
      <c r="A12" s="31" t="s">
        <v>145</v>
      </c>
      <c r="B12" s="32">
        <v>19496</v>
      </c>
      <c r="C12" s="32">
        <v>38147</v>
      </c>
      <c r="D12" s="32">
        <v>52009</v>
      </c>
      <c r="E12" s="32">
        <v>57003</v>
      </c>
      <c r="F12" s="30">
        <f t="shared" si="0"/>
        <v>37507</v>
      </c>
      <c r="G12" s="40">
        <f t="shared" si="1"/>
        <v>1.9238305293393516</v>
      </c>
      <c r="H12" s="32">
        <v>21869</v>
      </c>
      <c r="I12" s="32">
        <v>41890</v>
      </c>
      <c r="J12" s="32">
        <v>60674</v>
      </c>
      <c r="K12" s="32">
        <v>59931</v>
      </c>
      <c r="L12" s="30">
        <f t="shared" si="2"/>
        <v>38062</v>
      </c>
      <c r="M12" s="41">
        <f t="shared" si="3"/>
        <v>1.7404545246696237</v>
      </c>
    </row>
    <row r="13" spans="1:20">
      <c r="A13" s="25" t="s">
        <v>146</v>
      </c>
      <c r="B13" s="26">
        <v>14854</v>
      </c>
      <c r="C13" s="26">
        <v>24200</v>
      </c>
      <c r="D13" s="26">
        <v>31406</v>
      </c>
      <c r="E13" s="26">
        <v>39808</v>
      </c>
      <c r="F13" s="30">
        <f t="shared" si="0"/>
        <v>24954</v>
      </c>
      <c r="G13" s="40">
        <f t="shared" si="1"/>
        <v>1.6799515282078901</v>
      </c>
      <c r="H13" s="26">
        <v>18553</v>
      </c>
      <c r="I13" s="26">
        <v>30809</v>
      </c>
      <c r="J13" s="26">
        <v>40625</v>
      </c>
      <c r="K13" s="26">
        <v>53750</v>
      </c>
      <c r="L13" s="30">
        <f t="shared" si="2"/>
        <v>35197</v>
      </c>
      <c r="M13" s="41">
        <f t="shared" si="3"/>
        <v>1.897105589392551</v>
      </c>
    </row>
    <row r="14" spans="1:20">
      <c r="A14" s="31" t="s">
        <v>147</v>
      </c>
      <c r="B14" s="32">
        <v>15917</v>
      </c>
      <c r="C14" s="32">
        <v>22083</v>
      </c>
      <c r="D14" s="32">
        <v>32917</v>
      </c>
      <c r="E14" s="32">
        <v>3100</v>
      </c>
      <c r="F14" s="30">
        <f t="shared" si="0"/>
        <v>-12817</v>
      </c>
      <c r="G14" s="40">
        <f t="shared" si="1"/>
        <v>-0.80523968084438025</v>
      </c>
      <c r="H14" s="32">
        <v>18317</v>
      </c>
      <c r="I14" s="32">
        <v>30769</v>
      </c>
      <c r="J14" s="32">
        <v>46062</v>
      </c>
      <c r="K14" s="32">
        <v>45139</v>
      </c>
      <c r="L14" s="30">
        <f t="shared" si="2"/>
        <v>26822</v>
      </c>
      <c r="M14" s="41">
        <f t="shared" si="3"/>
        <v>1.4643227602773381</v>
      </c>
    </row>
    <row r="15" spans="1:20">
      <c r="A15" s="25" t="s">
        <v>148</v>
      </c>
      <c r="B15" s="26">
        <v>14952</v>
      </c>
      <c r="C15" s="26">
        <v>25865</v>
      </c>
      <c r="D15" s="26">
        <v>31597</v>
      </c>
      <c r="E15" s="26">
        <v>32500</v>
      </c>
      <c r="F15" s="30">
        <f t="shared" si="0"/>
        <v>17548</v>
      </c>
      <c r="G15" s="40">
        <f t="shared" si="1"/>
        <v>1.1736222578919209</v>
      </c>
      <c r="H15" s="26">
        <v>17650</v>
      </c>
      <c r="I15" s="26">
        <v>30781</v>
      </c>
      <c r="J15" s="26">
        <v>37222</v>
      </c>
      <c r="K15" s="26">
        <v>34432</v>
      </c>
      <c r="L15" s="30">
        <f t="shared" si="2"/>
        <v>16782</v>
      </c>
      <c r="M15" s="41">
        <f t="shared" si="3"/>
        <v>0.95082152974504253</v>
      </c>
    </row>
    <row r="16" spans="1:20">
      <c r="A16" s="31" t="s">
        <v>149</v>
      </c>
      <c r="B16" s="32">
        <v>17861</v>
      </c>
      <c r="C16" s="32">
        <v>32612</v>
      </c>
      <c r="D16" s="32">
        <v>45913</v>
      </c>
      <c r="E16" s="32">
        <v>59292</v>
      </c>
      <c r="F16" s="30">
        <f t="shared" si="0"/>
        <v>41431</v>
      </c>
      <c r="G16" s="40">
        <f t="shared" si="1"/>
        <v>2.3196349588488885</v>
      </c>
      <c r="H16" s="32">
        <v>20250</v>
      </c>
      <c r="I16" s="32">
        <v>34641</v>
      </c>
      <c r="J16" s="32">
        <v>50568</v>
      </c>
      <c r="K16" s="32">
        <v>71554</v>
      </c>
      <c r="L16" s="30">
        <f t="shared" si="2"/>
        <v>51304</v>
      </c>
      <c r="M16" s="41">
        <f t="shared" si="3"/>
        <v>2.5335308641975307</v>
      </c>
    </row>
    <row r="17" spans="1:13">
      <c r="A17" s="25" t="s">
        <v>20</v>
      </c>
      <c r="B17" s="26">
        <v>11961</v>
      </c>
      <c r="C17" s="26">
        <v>20329</v>
      </c>
      <c r="D17" s="26">
        <v>26920</v>
      </c>
      <c r="E17" s="26">
        <v>31525</v>
      </c>
      <c r="F17" s="30">
        <f t="shared" si="0"/>
        <v>19564</v>
      </c>
      <c r="G17" s="40">
        <f t="shared" si="1"/>
        <v>1.63564919321127</v>
      </c>
      <c r="H17" s="26">
        <v>14182</v>
      </c>
      <c r="I17" s="26">
        <v>24469</v>
      </c>
      <c r="J17" s="26">
        <v>29556</v>
      </c>
      <c r="K17" s="26">
        <v>34791</v>
      </c>
      <c r="L17" s="30">
        <f t="shared" si="2"/>
        <v>20609</v>
      </c>
      <c r="M17" s="41">
        <f t="shared" si="3"/>
        <v>1.4531800874347764</v>
      </c>
    </row>
    <row r="18" spans="1:13">
      <c r="A18" s="31" t="s">
        <v>150</v>
      </c>
      <c r="B18" s="32">
        <v>16860</v>
      </c>
      <c r="C18" s="32">
        <v>24375</v>
      </c>
      <c r="D18" s="32">
        <v>32083</v>
      </c>
      <c r="E18" s="32">
        <v>40100</v>
      </c>
      <c r="F18" s="30">
        <f t="shared" si="0"/>
        <v>23240</v>
      </c>
      <c r="G18" s="40">
        <f t="shared" si="1"/>
        <v>1.3784104389086596</v>
      </c>
      <c r="H18" s="32">
        <v>21111</v>
      </c>
      <c r="I18" s="32">
        <v>31944</v>
      </c>
      <c r="J18" s="32">
        <v>40398</v>
      </c>
      <c r="K18" s="32">
        <v>53750</v>
      </c>
      <c r="L18" s="30">
        <f t="shared" si="2"/>
        <v>32639</v>
      </c>
      <c r="M18" s="41">
        <f t="shared" si="3"/>
        <v>1.5460660319264838</v>
      </c>
    </row>
    <row r="19" spans="1:13">
      <c r="A19" s="25" t="s">
        <v>151</v>
      </c>
      <c r="B19" s="26">
        <v>16449</v>
      </c>
      <c r="C19" s="26">
        <v>28534</v>
      </c>
      <c r="D19" s="26">
        <v>41625</v>
      </c>
      <c r="E19" s="26">
        <v>58352</v>
      </c>
      <c r="F19" s="30">
        <f t="shared" si="0"/>
        <v>41903</v>
      </c>
      <c r="G19" s="40">
        <f t="shared" si="1"/>
        <v>2.5474496929904555</v>
      </c>
      <c r="H19" s="26">
        <v>19005</v>
      </c>
      <c r="I19" s="26">
        <v>35812</v>
      </c>
      <c r="J19" s="26">
        <v>50572</v>
      </c>
      <c r="K19" s="26">
        <v>73260</v>
      </c>
      <c r="L19" s="30">
        <f t="shared" si="2"/>
        <v>54255</v>
      </c>
      <c r="M19" s="41">
        <f t="shared" si="3"/>
        <v>2.8547750591949486</v>
      </c>
    </row>
    <row r="20" spans="1:13">
      <c r="A20" s="31" t="s">
        <v>152</v>
      </c>
      <c r="B20" s="32">
        <v>17023</v>
      </c>
      <c r="C20" s="32">
        <v>33406</v>
      </c>
      <c r="D20" s="32">
        <v>47330</v>
      </c>
      <c r="E20" s="32">
        <v>61250</v>
      </c>
      <c r="F20" s="30">
        <f t="shared" si="0"/>
        <v>44227</v>
      </c>
      <c r="G20" s="40">
        <f t="shared" si="1"/>
        <v>2.5980731950889973</v>
      </c>
      <c r="H20" s="32">
        <v>18684</v>
      </c>
      <c r="I20" s="32">
        <v>35000</v>
      </c>
      <c r="J20" s="32">
        <v>53523</v>
      </c>
      <c r="K20" s="32">
        <v>68542</v>
      </c>
      <c r="L20" s="30">
        <f t="shared" si="2"/>
        <v>49858</v>
      </c>
      <c r="M20" s="41">
        <f t="shared" si="3"/>
        <v>2.6684864054806252</v>
      </c>
    </row>
    <row r="21" spans="1:13">
      <c r="A21" s="25" t="s">
        <v>153</v>
      </c>
      <c r="B21" s="26">
        <v>18462</v>
      </c>
      <c r="C21" s="26">
        <v>35000</v>
      </c>
      <c r="D21" s="26">
        <v>49750</v>
      </c>
      <c r="E21" s="26">
        <v>60714</v>
      </c>
      <c r="F21" s="30">
        <f t="shared" si="0"/>
        <v>42252</v>
      </c>
      <c r="G21" s="40">
        <f t="shared" si="1"/>
        <v>2.2885927851803705</v>
      </c>
      <c r="H21" s="26">
        <v>19904</v>
      </c>
      <c r="I21" s="26">
        <v>37000</v>
      </c>
      <c r="J21" s="26">
        <v>62000</v>
      </c>
      <c r="K21" s="26">
        <v>67500</v>
      </c>
      <c r="L21" s="30">
        <f t="shared" si="2"/>
        <v>47596</v>
      </c>
      <c r="M21" s="41">
        <f t="shared" si="3"/>
        <v>2.3912781350482315</v>
      </c>
    </row>
    <row r="22" spans="1:13">
      <c r="A22" s="31" t="s">
        <v>154</v>
      </c>
      <c r="B22" s="32">
        <v>18673</v>
      </c>
      <c r="C22" s="32">
        <v>33397</v>
      </c>
      <c r="D22" s="32">
        <v>42804</v>
      </c>
      <c r="E22" s="32">
        <v>61528</v>
      </c>
      <c r="F22" s="30">
        <f t="shared" si="0"/>
        <v>42855</v>
      </c>
      <c r="G22" s="40">
        <f t="shared" si="1"/>
        <v>2.2950249022653026</v>
      </c>
      <c r="H22" s="32">
        <v>20012</v>
      </c>
      <c r="I22" s="32">
        <v>37559</v>
      </c>
      <c r="J22" s="32">
        <v>52650</v>
      </c>
      <c r="K22" s="32">
        <v>74554</v>
      </c>
      <c r="L22" s="30">
        <f t="shared" si="2"/>
        <v>54542</v>
      </c>
      <c r="M22" s="41">
        <f t="shared" si="3"/>
        <v>2.7254647211672998</v>
      </c>
    </row>
    <row r="23" spans="1:13">
      <c r="A23" s="25" t="s">
        <v>155</v>
      </c>
      <c r="B23" s="26">
        <v>20996</v>
      </c>
      <c r="C23" s="26">
        <v>37783</v>
      </c>
      <c r="D23" s="26">
        <v>49566</v>
      </c>
      <c r="E23" s="26">
        <v>64758</v>
      </c>
      <c r="F23" s="30">
        <f t="shared" si="0"/>
        <v>43762</v>
      </c>
      <c r="G23" s="40">
        <f t="shared" si="1"/>
        <v>2.0843017717660506</v>
      </c>
      <c r="H23" s="26">
        <v>23763</v>
      </c>
      <c r="I23" s="26">
        <v>43360</v>
      </c>
      <c r="J23" s="26">
        <v>61017</v>
      </c>
      <c r="K23" s="26">
        <v>81054</v>
      </c>
      <c r="L23" s="30">
        <f t="shared" si="2"/>
        <v>57291</v>
      </c>
      <c r="M23" s="41">
        <f t="shared" si="3"/>
        <v>2.4109329630097212</v>
      </c>
    </row>
    <row r="24" spans="1:13">
      <c r="A24" s="31" t="s">
        <v>156</v>
      </c>
      <c r="B24" s="32">
        <v>19167</v>
      </c>
      <c r="C24" s="32">
        <v>35700</v>
      </c>
      <c r="D24" s="32">
        <v>48940</v>
      </c>
      <c r="E24" s="32">
        <v>67321</v>
      </c>
      <c r="F24" s="30">
        <f t="shared" si="0"/>
        <v>48154</v>
      </c>
      <c r="G24" s="40">
        <f t="shared" si="1"/>
        <v>2.5123389158449418</v>
      </c>
      <c r="H24" s="32">
        <v>21719</v>
      </c>
      <c r="I24" s="32">
        <v>40414</v>
      </c>
      <c r="J24" s="32">
        <v>58203</v>
      </c>
      <c r="K24" s="32">
        <v>77776</v>
      </c>
      <c r="L24" s="30">
        <f t="shared" si="2"/>
        <v>56057</v>
      </c>
      <c r="M24" s="41">
        <f t="shared" si="3"/>
        <v>2.5810120171278603</v>
      </c>
    </row>
    <row r="25" spans="1:13">
      <c r="A25" s="25" t="s">
        <v>157</v>
      </c>
      <c r="B25" s="26">
        <v>13571</v>
      </c>
      <c r="C25" s="26">
        <v>22562</v>
      </c>
      <c r="D25" s="26">
        <v>33846</v>
      </c>
      <c r="E25" s="26">
        <v>45662</v>
      </c>
      <c r="F25" s="30">
        <f t="shared" si="0"/>
        <v>32091</v>
      </c>
      <c r="G25" s="40">
        <f t="shared" si="1"/>
        <v>2.3646746739370719</v>
      </c>
      <c r="H25" s="26">
        <v>17917</v>
      </c>
      <c r="I25" s="26">
        <v>30988</v>
      </c>
      <c r="J25" s="26">
        <v>40909</v>
      </c>
      <c r="K25" s="26">
        <v>55956</v>
      </c>
      <c r="L25" s="30">
        <f t="shared" si="2"/>
        <v>38039</v>
      </c>
      <c r="M25" s="41">
        <f t="shared" si="3"/>
        <v>2.1230674778143661</v>
      </c>
    </row>
    <row r="26" spans="1:13">
      <c r="A26" s="31" t="s">
        <v>158</v>
      </c>
      <c r="B26" s="32">
        <v>15304</v>
      </c>
      <c r="C26" s="32">
        <v>26625</v>
      </c>
      <c r="D26" s="32">
        <v>40417</v>
      </c>
      <c r="E26" s="32">
        <v>53333</v>
      </c>
      <c r="F26" s="30">
        <f t="shared" si="0"/>
        <v>38029</v>
      </c>
      <c r="G26" s="40">
        <f t="shared" si="1"/>
        <v>2.4849059069524309</v>
      </c>
      <c r="H26" s="32">
        <v>16583</v>
      </c>
      <c r="I26" s="32">
        <v>28589</v>
      </c>
      <c r="J26" s="32">
        <v>45156</v>
      </c>
      <c r="K26" s="32">
        <v>56389</v>
      </c>
      <c r="L26" s="30">
        <f t="shared" si="2"/>
        <v>39806</v>
      </c>
      <c r="M26" s="41">
        <f t="shared" si="3"/>
        <v>2.4004100584936379</v>
      </c>
    </row>
    <row r="27" spans="1:13">
      <c r="A27" s="42" t="s">
        <v>159</v>
      </c>
      <c r="B27" s="43">
        <v>20210</v>
      </c>
      <c r="C27" s="43">
        <v>36113</v>
      </c>
      <c r="D27" s="43">
        <v>54619</v>
      </c>
      <c r="E27" s="43">
        <v>63982</v>
      </c>
      <c r="F27" s="30">
        <f t="shared" si="0"/>
        <v>43772</v>
      </c>
      <c r="G27" s="40">
        <f t="shared" si="1"/>
        <v>2.1658584858980703</v>
      </c>
      <c r="H27" s="43">
        <v>22691</v>
      </c>
      <c r="I27" s="43">
        <v>39167</v>
      </c>
      <c r="J27" s="43">
        <v>59007</v>
      </c>
      <c r="K27" s="43">
        <v>75496</v>
      </c>
      <c r="L27" s="30">
        <f t="shared" si="2"/>
        <v>52805</v>
      </c>
      <c r="M27" s="41">
        <f t="shared" si="3"/>
        <v>2.3271341060332289</v>
      </c>
    </row>
    <row r="28" spans="1:13">
      <c r="A28" s="31" t="s">
        <v>160</v>
      </c>
      <c r="B28" s="32">
        <v>16289</v>
      </c>
      <c r="C28" s="32">
        <v>28099</v>
      </c>
      <c r="D28" s="32">
        <v>35425</v>
      </c>
      <c r="E28" s="32">
        <v>50212</v>
      </c>
      <c r="F28" s="30">
        <f t="shared" si="0"/>
        <v>33923</v>
      </c>
      <c r="G28" s="40">
        <f t="shared" si="1"/>
        <v>2.0825710602246916</v>
      </c>
      <c r="H28" s="32">
        <v>19292</v>
      </c>
      <c r="I28" s="32">
        <v>36030</v>
      </c>
      <c r="J28" s="32">
        <v>43661</v>
      </c>
      <c r="K28" s="32">
        <v>57863</v>
      </c>
      <c r="L28" s="30">
        <f t="shared" si="2"/>
        <v>38571</v>
      </c>
      <c r="M28" s="41">
        <f t="shared" si="3"/>
        <v>1.9993261455525606</v>
      </c>
    </row>
    <row r="29" spans="1:13">
      <c r="A29" s="25" t="s">
        <v>161</v>
      </c>
      <c r="B29" s="26">
        <v>18382</v>
      </c>
      <c r="C29" s="26">
        <v>29911</v>
      </c>
      <c r="D29" s="26">
        <v>39620</v>
      </c>
      <c r="E29" s="26">
        <v>57813</v>
      </c>
      <c r="F29" s="30">
        <f t="shared" si="0"/>
        <v>39431</v>
      </c>
      <c r="G29" s="40">
        <f t="shared" si="1"/>
        <v>2.1450875856816451</v>
      </c>
      <c r="H29" s="26">
        <v>19432</v>
      </c>
      <c r="I29" s="26">
        <v>30795</v>
      </c>
      <c r="J29" s="26">
        <v>43438</v>
      </c>
      <c r="K29" s="26">
        <v>58646</v>
      </c>
      <c r="L29" s="30">
        <f t="shared" si="2"/>
        <v>39214</v>
      </c>
      <c r="M29" s="41">
        <f t="shared" si="3"/>
        <v>2.0180115273775217</v>
      </c>
    </row>
    <row r="30" spans="1:13">
      <c r="A30" s="31" t="s">
        <v>162</v>
      </c>
      <c r="B30" s="32">
        <v>12828</v>
      </c>
      <c r="C30" s="32">
        <v>22702</v>
      </c>
      <c r="D30" s="32">
        <v>34970</v>
      </c>
      <c r="E30" s="32">
        <v>41888</v>
      </c>
      <c r="F30" s="30">
        <f t="shared" si="0"/>
        <v>29060</v>
      </c>
      <c r="G30" s="40">
        <f t="shared" si="1"/>
        <v>2.2653570314936076</v>
      </c>
      <c r="H30" s="32">
        <v>16227</v>
      </c>
      <c r="I30" s="32">
        <v>30953</v>
      </c>
      <c r="J30" s="32">
        <v>44327</v>
      </c>
      <c r="K30" s="32">
        <v>56500</v>
      </c>
      <c r="L30" s="30">
        <f t="shared" si="2"/>
        <v>40273</v>
      </c>
      <c r="M30" s="41">
        <f t="shared" si="3"/>
        <v>2.4818512355949962</v>
      </c>
    </row>
    <row r="31" spans="1:13">
      <c r="A31" s="25" t="s">
        <v>163</v>
      </c>
      <c r="B31" s="26">
        <v>19135</v>
      </c>
      <c r="C31" s="26">
        <v>32826</v>
      </c>
      <c r="D31" s="26">
        <v>46250</v>
      </c>
      <c r="E31" s="26">
        <v>56364</v>
      </c>
      <c r="F31" s="30">
        <f t="shared" si="0"/>
        <v>37229</v>
      </c>
      <c r="G31" s="40">
        <f t="shared" si="1"/>
        <v>1.9455970734256598</v>
      </c>
      <c r="H31" s="26">
        <v>23561</v>
      </c>
      <c r="I31" s="26">
        <v>42778</v>
      </c>
      <c r="J31" s="26">
        <v>54412</v>
      </c>
      <c r="K31" s="26">
        <v>70341</v>
      </c>
      <c r="L31" s="30">
        <f t="shared" si="2"/>
        <v>46780</v>
      </c>
      <c r="M31" s="41">
        <f t="shared" si="3"/>
        <v>1.9854844870761004</v>
      </c>
    </row>
    <row r="32" spans="1:13">
      <c r="A32" s="31" t="s">
        <v>164</v>
      </c>
      <c r="B32" s="32">
        <v>15066</v>
      </c>
      <c r="C32" s="32">
        <v>26250</v>
      </c>
      <c r="D32" s="32">
        <v>35341</v>
      </c>
      <c r="E32" s="32">
        <v>35938</v>
      </c>
      <c r="F32" s="30">
        <f t="shared" si="0"/>
        <v>20872</v>
      </c>
      <c r="G32" s="40">
        <f t="shared" si="1"/>
        <v>1.3853710341165539</v>
      </c>
      <c r="H32" s="32">
        <v>20465</v>
      </c>
      <c r="I32" s="32">
        <v>32222</v>
      </c>
      <c r="J32" s="32">
        <v>44375</v>
      </c>
      <c r="K32" s="32">
        <v>40078</v>
      </c>
      <c r="L32" s="30">
        <f t="shared" si="2"/>
        <v>19613</v>
      </c>
      <c r="M32" s="41">
        <f t="shared" si="3"/>
        <v>0.95836794527241631</v>
      </c>
    </row>
    <row r="33" spans="1:13">
      <c r="A33" s="25" t="s">
        <v>165</v>
      </c>
      <c r="B33" s="26">
        <v>14643</v>
      </c>
      <c r="C33" s="26">
        <v>27153</v>
      </c>
      <c r="D33" s="26">
        <v>39464</v>
      </c>
      <c r="E33" s="26">
        <v>36042</v>
      </c>
      <c r="F33" s="30">
        <f t="shared" si="0"/>
        <v>21399</v>
      </c>
      <c r="G33" s="40">
        <f t="shared" si="1"/>
        <v>1.4613808645769311</v>
      </c>
      <c r="H33" s="26">
        <v>16136</v>
      </c>
      <c r="I33" s="26">
        <v>30625</v>
      </c>
      <c r="J33" s="26">
        <v>41000</v>
      </c>
      <c r="K33" s="26">
        <v>35179</v>
      </c>
      <c r="L33" s="30">
        <f t="shared" si="2"/>
        <v>19043</v>
      </c>
      <c r="M33" s="41">
        <f t="shared" si="3"/>
        <v>1.1801561725334655</v>
      </c>
    </row>
    <row r="34" spans="1:13">
      <c r="A34" s="31" t="s">
        <v>166</v>
      </c>
      <c r="B34" s="32">
        <v>18375</v>
      </c>
      <c r="C34" s="32">
        <v>30333</v>
      </c>
      <c r="D34" s="32">
        <v>38750</v>
      </c>
      <c r="E34" s="32">
        <v>62813</v>
      </c>
      <c r="F34" s="30">
        <f t="shared" si="0"/>
        <v>44438</v>
      </c>
      <c r="G34" s="40">
        <f t="shared" si="1"/>
        <v>2.4183945578231292</v>
      </c>
      <c r="H34" s="32">
        <v>20833</v>
      </c>
      <c r="I34" s="32">
        <v>31917</v>
      </c>
      <c r="J34" s="32">
        <v>46250</v>
      </c>
      <c r="K34" s="32">
        <v>89375</v>
      </c>
      <c r="L34" s="30">
        <f t="shared" si="2"/>
        <v>68542</v>
      </c>
      <c r="M34" s="41">
        <f t="shared" si="3"/>
        <v>3.2900686410982574</v>
      </c>
    </row>
    <row r="35" spans="1:13">
      <c r="A35" s="25" t="s">
        <v>167</v>
      </c>
      <c r="B35" s="26">
        <v>16538</v>
      </c>
      <c r="C35" s="26">
        <v>29861</v>
      </c>
      <c r="D35" s="26">
        <v>41917</v>
      </c>
      <c r="E35" s="26">
        <v>50469</v>
      </c>
      <c r="F35" s="30">
        <f t="shared" si="0"/>
        <v>33931</v>
      </c>
      <c r="G35" s="40">
        <f t="shared" si="1"/>
        <v>2.0516991171846657</v>
      </c>
      <c r="H35" s="26">
        <v>18700</v>
      </c>
      <c r="I35" s="26">
        <v>36477</v>
      </c>
      <c r="J35" s="26">
        <v>44821</v>
      </c>
      <c r="K35" s="26">
        <v>54345</v>
      </c>
      <c r="L35" s="30">
        <f t="shared" si="2"/>
        <v>35645</v>
      </c>
      <c r="M35" s="41">
        <f t="shared" si="3"/>
        <v>1.9061497326203209</v>
      </c>
    </row>
    <row r="36" spans="1:13">
      <c r="A36" s="31" t="s">
        <v>168</v>
      </c>
      <c r="B36" s="32">
        <v>19750</v>
      </c>
      <c r="C36" s="32">
        <v>21250</v>
      </c>
      <c r="D36" s="32">
        <v>51250</v>
      </c>
      <c r="E36" s="32">
        <v>65250</v>
      </c>
      <c r="F36" s="30">
        <f t="shared" si="0"/>
        <v>45500</v>
      </c>
      <c r="G36" s="40">
        <f t="shared" si="1"/>
        <v>2.3037974683544302</v>
      </c>
      <c r="H36" s="32">
        <v>21458</v>
      </c>
      <c r="I36" s="32">
        <v>27500</v>
      </c>
      <c r="J36" s="32">
        <v>46872</v>
      </c>
      <c r="K36" s="32">
        <v>78333</v>
      </c>
      <c r="L36" s="30">
        <f t="shared" si="2"/>
        <v>56875</v>
      </c>
      <c r="M36" s="41">
        <f t="shared" si="3"/>
        <v>2.6505266101220988</v>
      </c>
    </row>
    <row r="37" spans="1:13">
      <c r="A37" s="25" t="s">
        <v>169</v>
      </c>
      <c r="B37" s="26">
        <v>22602</v>
      </c>
      <c r="C37" s="26">
        <v>43652</v>
      </c>
      <c r="D37" s="26">
        <v>64010</v>
      </c>
      <c r="E37" s="26">
        <v>105465</v>
      </c>
      <c r="F37" s="30">
        <f t="shared" si="0"/>
        <v>82863</v>
      </c>
      <c r="G37" s="40">
        <f t="shared" si="1"/>
        <v>3.666179984072206</v>
      </c>
      <c r="H37" s="26">
        <v>24227</v>
      </c>
      <c r="I37" s="26">
        <v>49135</v>
      </c>
      <c r="J37" s="26">
        <v>67288</v>
      </c>
      <c r="K37" s="26">
        <v>114254</v>
      </c>
      <c r="L37" s="30">
        <f t="shared" si="2"/>
        <v>90027</v>
      </c>
      <c r="M37" s="41">
        <f t="shared" si="3"/>
        <v>3.7159780410286043</v>
      </c>
    </row>
    <row r="38" spans="1:13">
      <c r="A38" s="31" t="s">
        <v>170</v>
      </c>
      <c r="B38" s="32">
        <v>15180</v>
      </c>
      <c r="C38" s="32">
        <v>28181</v>
      </c>
      <c r="D38" s="32">
        <v>34829</v>
      </c>
      <c r="E38" s="32">
        <v>46627</v>
      </c>
      <c r="F38" s="30">
        <f t="shared" si="0"/>
        <v>31447</v>
      </c>
      <c r="G38" s="40">
        <f t="shared" si="1"/>
        <v>2.0716073781291171</v>
      </c>
      <c r="H38" s="32">
        <v>19366</v>
      </c>
      <c r="I38" s="32">
        <v>33125</v>
      </c>
      <c r="J38" s="32">
        <v>39556</v>
      </c>
      <c r="K38" s="32">
        <v>51344</v>
      </c>
      <c r="L38" s="30">
        <f t="shared" si="2"/>
        <v>31978</v>
      </c>
      <c r="M38" s="41">
        <f t="shared" si="3"/>
        <v>1.6512444490343903</v>
      </c>
    </row>
    <row r="39" spans="1:13">
      <c r="A39" s="25" t="s">
        <v>171</v>
      </c>
      <c r="B39" s="26">
        <v>20137</v>
      </c>
      <c r="C39" s="26">
        <v>36296</v>
      </c>
      <c r="D39" s="26">
        <v>49293</v>
      </c>
      <c r="E39" s="26">
        <v>63357</v>
      </c>
      <c r="F39" s="30">
        <f t="shared" si="0"/>
        <v>43220</v>
      </c>
      <c r="G39" s="40">
        <f t="shared" si="1"/>
        <v>2.14629785966132</v>
      </c>
      <c r="H39" s="26">
        <v>24148</v>
      </c>
      <c r="I39" s="26">
        <v>42818</v>
      </c>
      <c r="J39" s="26">
        <v>61781</v>
      </c>
      <c r="K39" s="26">
        <v>79823</v>
      </c>
      <c r="L39" s="30">
        <f t="shared" si="2"/>
        <v>55675</v>
      </c>
      <c r="M39" s="41">
        <f t="shared" si="3"/>
        <v>2.3055739605764454</v>
      </c>
    </row>
    <row r="40" spans="1:13">
      <c r="A40" s="31" t="s">
        <v>172</v>
      </c>
      <c r="B40" s="32">
        <v>20206</v>
      </c>
      <c r="C40" s="32">
        <v>33817</v>
      </c>
      <c r="D40" s="32">
        <v>40421</v>
      </c>
      <c r="E40" s="32">
        <v>53673</v>
      </c>
      <c r="F40" s="30">
        <f t="shared" si="0"/>
        <v>33467</v>
      </c>
      <c r="G40" s="40">
        <f t="shared" si="1"/>
        <v>1.6562902108284667</v>
      </c>
      <c r="H40" s="32">
        <v>22926</v>
      </c>
      <c r="I40" s="32">
        <v>39435</v>
      </c>
      <c r="J40" s="32">
        <v>49713</v>
      </c>
      <c r="K40" s="32">
        <v>65084</v>
      </c>
      <c r="L40" s="30">
        <f t="shared" si="2"/>
        <v>42158</v>
      </c>
      <c r="M40" s="41">
        <f t="shared" si="3"/>
        <v>1.8388728954025997</v>
      </c>
    </row>
    <row r="41" spans="1:13">
      <c r="A41" s="25" t="s">
        <v>173</v>
      </c>
      <c r="B41" s="26">
        <v>18029</v>
      </c>
      <c r="C41" s="26">
        <v>29651</v>
      </c>
      <c r="D41" s="26">
        <v>39864</v>
      </c>
      <c r="E41" s="26">
        <v>52050</v>
      </c>
      <c r="F41" s="30">
        <f t="shared" si="0"/>
        <v>34021</v>
      </c>
      <c r="G41" s="40">
        <f t="shared" si="1"/>
        <v>1.8870153641355594</v>
      </c>
      <c r="H41" s="26">
        <v>19206</v>
      </c>
      <c r="I41" s="26">
        <v>32129</v>
      </c>
      <c r="J41" s="26">
        <v>48981</v>
      </c>
      <c r="K41" s="26">
        <v>61395</v>
      </c>
      <c r="L41" s="30">
        <f t="shared" si="2"/>
        <v>42189</v>
      </c>
      <c r="M41" s="41">
        <f t="shared" si="3"/>
        <v>2.1966572945954388</v>
      </c>
    </row>
    <row r="42" spans="1:13">
      <c r="A42" s="31" t="s">
        <v>174</v>
      </c>
      <c r="B42" s="32">
        <v>18750</v>
      </c>
      <c r="C42" s="32">
        <v>31250</v>
      </c>
      <c r="D42" s="32">
        <v>45000</v>
      </c>
      <c r="E42" s="32">
        <v>57639</v>
      </c>
      <c r="F42" s="30">
        <f t="shared" si="0"/>
        <v>38889</v>
      </c>
      <c r="G42" s="40">
        <f t="shared" si="1"/>
        <v>2.0740799999999999</v>
      </c>
      <c r="H42" s="32">
        <v>20167</v>
      </c>
      <c r="I42" s="32">
        <v>34620</v>
      </c>
      <c r="J42" s="32">
        <v>49659</v>
      </c>
      <c r="K42" s="32">
        <v>70234</v>
      </c>
      <c r="L42" s="30">
        <f t="shared" si="2"/>
        <v>50067</v>
      </c>
      <c r="M42" s="41">
        <f t="shared" si="3"/>
        <v>2.482620121981455</v>
      </c>
    </row>
    <row r="43" spans="1:13">
      <c r="A43" s="42" t="s">
        <v>175</v>
      </c>
      <c r="B43" s="43">
        <v>18661</v>
      </c>
      <c r="C43" s="43">
        <v>37917</v>
      </c>
      <c r="D43" s="43">
        <v>48971</v>
      </c>
      <c r="E43" s="43">
        <v>79321</v>
      </c>
      <c r="F43" s="30">
        <f t="shared" si="0"/>
        <v>60660</v>
      </c>
      <c r="G43" s="40">
        <f t="shared" si="1"/>
        <v>3.2506296554311129</v>
      </c>
      <c r="H43" s="43">
        <v>19554</v>
      </c>
      <c r="I43" s="43">
        <v>37917</v>
      </c>
      <c r="J43" s="43">
        <v>50917</v>
      </c>
      <c r="K43" s="43">
        <v>80795</v>
      </c>
      <c r="L43" s="30">
        <f t="shared" si="2"/>
        <v>61241</v>
      </c>
      <c r="M43" s="41">
        <f t="shared" si="3"/>
        <v>3.1318911731615016</v>
      </c>
    </row>
    <row r="44" spans="1:13">
      <c r="A44" s="68" t="s">
        <v>176</v>
      </c>
      <c r="B44" s="69">
        <v>21424</v>
      </c>
      <c r="C44" s="69">
        <v>42194</v>
      </c>
      <c r="D44" s="69">
        <v>53144</v>
      </c>
      <c r="E44" s="69">
        <v>70047</v>
      </c>
      <c r="F44" s="30">
        <f t="shared" si="0"/>
        <v>48623</v>
      </c>
      <c r="G44" s="40">
        <f t="shared" si="1"/>
        <v>2.269557505601195</v>
      </c>
      <c r="H44" s="69">
        <v>22294</v>
      </c>
      <c r="I44" s="69">
        <v>45187</v>
      </c>
      <c r="J44" s="69">
        <v>57009</v>
      </c>
      <c r="K44" s="69">
        <v>80772</v>
      </c>
      <c r="L44" s="30">
        <f t="shared" si="2"/>
        <v>58478</v>
      </c>
      <c r="M44" s="41">
        <f t="shared" si="3"/>
        <v>2.6230375885888582</v>
      </c>
    </row>
    <row r="45" spans="1:13">
      <c r="A45" s="25" t="s">
        <v>177</v>
      </c>
      <c r="B45" s="26">
        <v>15833</v>
      </c>
      <c r="C45" s="26">
        <v>27262</v>
      </c>
      <c r="D45" s="26">
        <v>33654</v>
      </c>
      <c r="E45" s="26">
        <v>45208</v>
      </c>
      <c r="F45" s="30">
        <f t="shared" si="0"/>
        <v>29375</v>
      </c>
      <c r="G45" s="40">
        <f t="shared" si="1"/>
        <v>1.8553022168887765</v>
      </c>
      <c r="H45" s="26">
        <v>18504</v>
      </c>
      <c r="I45" s="26">
        <v>30509</v>
      </c>
      <c r="J45" s="26">
        <v>38182</v>
      </c>
      <c r="K45" s="26">
        <v>52159</v>
      </c>
      <c r="L45" s="30">
        <f t="shared" si="2"/>
        <v>33655</v>
      </c>
      <c r="M45" s="41">
        <f t="shared" si="3"/>
        <v>1.8187959360138348</v>
      </c>
    </row>
    <row r="46" spans="1:13">
      <c r="A46" s="31" t="s">
        <v>178</v>
      </c>
      <c r="B46" s="32">
        <v>15461</v>
      </c>
      <c r="C46" s="32">
        <v>30156</v>
      </c>
      <c r="D46" s="32">
        <v>41029</v>
      </c>
      <c r="E46" s="32">
        <v>41641</v>
      </c>
      <c r="F46" s="30">
        <f t="shared" si="0"/>
        <v>26180</v>
      </c>
      <c r="G46" s="40">
        <f t="shared" si="1"/>
        <v>1.6932928012418342</v>
      </c>
      <c r="H46" s="32">
        <v>20047</v>
      </c>
      <c r="I46" s="32">
        <v>33882</v>
      </c>
      <c r="J46" s="32">
        <v>46250</v>
      </c>
      <c r="K46" s="32">
        <v>59464</v>
      </c>
      <c r="L46" s="30">
        <f t="shared" si="2"/>
        <v>39417</v>
      </c>
      <c r="M46" s="41">
        <f t="shared" si="3"/>
        <v>1.9662293610016461</v>
      </c>
    </row>
    <row r="47" spans="1:13" ht="15.75" thickBot="1">
      <c r="A47" s="27" t="s">
        <v>179</v>
      </c>
      <c r="B47" s="54">
        <v>14193</v>
      </c>
      <c r="C47" s="54">
        <v>22321</v>
      </c>
      <c r="D47" s="54">
        <v>33359</v>
      </c>
      <c r="E47" s="54">
        <v>47628</v>
      </c>
      <c r="F47" s="73">
        <f t="shared" si="0"/>
        <v>33435</v>
      </c>
      <c r="G47" s="71">
        <f t="shared" si="1"/>
        <v>2.3557387444514903</v>
      </c>
      <c r="H47" s="54">
        <v>17924</v>
      </c>
      <c r="I47" s="54">
        <v>27303</v>
      </c>
      <c r="J47" s="54">
        <v>36548</v>
      </c>
      <c r="K47" s="54">
        <v>49615</v>
      </c>
      <c r="L47" s="73">
        <f t="shared" si="2"/>
        <v>31691</v>
      </c>
      <c r="M47" s="72">
        <f t="shared" si="3"/>
        <v>1.768076322249498</v>
      </c>
    </row>
    <row r="49" spans="1:1">
      <c r="A49" t="s">
        <v>51</v>
      </c>
    </row>
  </sheetData>
  <sortState xmlns:xlrd2="http://schemas.microsoft.com/office/spreadsheetml/2017/richdata2" ref="A9:M48">
    <sortCondition ref="A9:A48"/>
  </sortState>
  <mergeCells count="15">
    <mergeCell ref="K5:K6"/>
    <mergeCell ref="A1:M1"/>
    <mergeCell ref="A2:M2"/>
    <mergeCell ref="E5:E6"/>
    <mergeCell ref="H5:H6"/>
    <mergeCell ref="I5:I6"/>
    <mergeCell ref="J5:J6"/>
    <mergeCell ref="F5:G5"/>
    <mergeCell ref="L5:M5"/>
    <mergeCell ref="H4:M4"/>
    <mergeCell ref="B4:G4"/>
    <mergeCell ref="A4:A6"/>
    <mergeCell ref="B5:B6"/>
    <mergeCell ref="C5:C6"/>
    <mergeCell ref="D5:D6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topLeftCell="A22" workbookViewId="0">
      <selection activeCell="O53" sqref="O53"/>
    </sheetView>
  </sheetViews>
  <sheetFormatPr defaultRowHeight="15"/>
  <cols>
    <col min="1" max="1" width="22.5703125" customWidth="1"/>
    <col min="9" max="9" width="8.7109375" customWidth="1"/>
  </cols>
  <sheetData>
    <row r="1" spans="1:18">
      <c r="A1" s="140" t="s">
        <v>186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8">
      <c r="A2" s="140" t="s">
        <v>187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8" ht="15.75" thickBot="1"/>
    <row r="4" spans="1:18">
      <c r="A4" s="130" t="s">
        <v>1</v>
      </c>
      <c r="B4" s="180" t="s">
        <v>188</v>
      </c>
      <c r="C4" s="180"/>
      <c r="D4" s="180"/>
      <c r="E4" s="180"/>
      <c r="F4" s="180"/>
      <c r="G4" s="180"/>
      <c r="H4" s="180"/>
      <c r="I4" s="180"/>
      <c r="J4" s="180" t="s">
        <v>189</v>
      </c>
      <c r="K4" s="180"/>
      <c r="L4" s="180"/>
      <c r="M4" s="180"/>
      <c r="N4" s="180"/>
      <c r="O4" s="180"/>
      <c r="P4" s="180"/>
      <c r="Q4" s="181"/>
      <c r="R4" s="60" t="s">
        <v>190</v>
      </c>
    </row>
    <row r="5" spans="1:18">
      <c r="A5" s="131"/>
      <c r="B5" s="188">
        <v>1980</v>
      </c>
      <c r="C5" s="188"/>
      <c r="D5" s="188">
        <v>1990</v>
      </c>
      <c r="E5" s="188"/>
      <c r="F5" s="188">
        <v>2000</v>
      </c>
      <c r="G5" s="188"/>
      <c r="H5" s="188">
        <v>2010</v>
      </c>
      <c r="I5" s="188"/>
      <c r="J5" s="188">
        <v>1980</v>
      </c>
      <c r="K5" s="188"/>
      <c r="L5" s="188">
        <v>1990</v>
      </c>
      <c r="M5" s="188"/>
      <c r="N5" s="188">
        <v>2000</v>
      </c>
      <c r="O5" s="188"/>
      <c r="P5" s="188">
        <v>2010</v>
      </c>
      <c r="Q5" s="189"/>
    </row>
    <row r="6" spans="1:18">
      <c r="A6" s="131"/>
      <c r="B6" s="46" t="s">
        <v>70</v>
      </c>
      <c r="C6" s="46" t="s">
        <v>71</v>
      </c>
      <c r="D6" s="46" t="s">
        <v>70</v>
      </c>
      <c r="E6" s="46" t="s">
        <v>71</v>
      </c>
      <c r="F6" s="46" t="s">
        <v>70</v>
      </c>
      <c r="G6" s="46" t="s">
        <v>71</v>
      </c>
      <c r="H6" s="46" t="s">
        <v>70</v>
      </c>
      <c r="I6" s="46" t="s">
        <v>71</v>
      </c>
      <c r="J6" s="46" t="s">
        <v>70</v>
      </c>
      <c r="K6" s="46" t="s">
        <v>71</v>
      </c>
      <c r="L6" s="46" t="s">
        <v>70</v>
      </c>
      <c r="M6" s="46" t="s">
        <v>71</v>
      </c>
      <c r="N6" s="46" t="s">
        <v>70</v>
      </c>
      <c r="O6" s="46" t="s">
        <v>71</v>
      </c>
      <c r="P6" s="46" t="s">
        <v>70</v>
      </c>
      <c r="Q6" s="48" t="s">
        <v>71</v>
      </c>
      <c r="R6" s="60" t="s">
        <v>191</v>
      </c>
    </row>
    <row r="7" spans="1:18" s="8" customFormat="1">
      <c r="A7" s="28" t="s">
        <v>10</v>
      </c>
      <c r="B7" s="30">
        <v>22438</v>
      </c>
      <c r="C7" s="83">
        <v>9.9000000000000005E-2</v>
      </c>
      <c r="D7" s="30">
        <v>23680</v>
      </c>
      <c r="E7" s="83">
        <v>0.1</v>
      </c>
      <c r="F7" s="30">
        <v>23706</v>
      </c>
      <c r="G7" s="83">
        <v>9.7000000000000003E-2</v>
      </c>
      <c r="H7" s="30">
        <v>31083</v>
      </c>
      <c r="I7" s="83">
        <f>H7/260705</f>
        <v>0.11922671218426957</v>
      </c>
      <c r="J7" s="30">
        <v>4544</v>
      </c>
      <c r="K7" s="83">
        <v>7.3999999999999996E-2</v>
      </c>
      <c r="L7" s="30">
        <v>4593</v>
      </c>
      <c r="M7" s="83">
        <v>7.1999999999999995E-2</v>
      </c>
      <c r="N7" s="30">
        <v>4989</v>
      </c>
      <c r="O7" s="83">
        <v>7.4999999999999997E-2</v>
      </c>
      <c r="P7" s="30">
        <f>66883*Q7</f>
        <v>5952.5869999999995</v>
      </c>
      <c r="Q7" s="64">
        <v>8.8999999999999996E-2</v>
      </c>
      <c r="R7" s="8" t="s">
        <v>192</v>
      </c>
    </row>
    <row r="8" spans="1:18">
      <c r="A8" s="25" t="s">
        <v>141</v>
      </c>
      <c r="B8" s="26">
        <v>49</v>
      </c>
      <c r="C8" s="55">
        <v>0.109</v>
      </c>
      <c r="D8" s="26">
        <v>42</v>
      </c>
      <c r="E8" s="55">
        <v>0.11</v>
      </c>
      <c r="F8" s="26">
        <v>28</v>
      </c>
      <c r="G8" s="55">
        <v>8.5999999999999993E-2</v>
      </c>
      <c r="H8" s="26">
        <v>36</v>
      </c>
      <c r="I8" s="55">
        <f>H8/375</f>
        <v>9.6000000000000002E-2</v>
      </c>
      <c r="J8" s="26">
        <v>10</v>
      </c>
      <c r="K8" s="55">
        <v>8.7999999999999995E-2</v>
      </c>
      <c r="L8" s="26">
        <v>7</v>
      </c>
      <c r="M8" s="55">
        <v>6.8000000000000005E-2</v>
      </c>
      <c r="N8" s="26">
        <v>5</v>
      </c>
      <c r="O8" s="55">
        <v>5.0999999999999997E-2</v>
      </c>
      <c r="P8" s="26">
        <f>113*Q8</f>
        <v>5.9889999999999999</v>
      </c>
      <c r="Q8" s="65">
        <v>5.2999999999999999E-2</v>
      </c>
    </row>
    <row r="9" spans="1:18">
      <c r="A9" s="31" t="s">
        <v>142</v>
      </c>
      <c r="B9" s="32">
        <v>138</v>
      </c>
      <c r="C9" s="56">
        <v>5.6000000000000001E-2</v>
      </c>
      <c r="D9" s="32">
        <v>43</v>
      </c>
      <c r="E9" s="56">
        <v>1.4999999999999999E-2</v>
      </c>
      <c r="F9" s="32">
        <v>162</v>
      </c>
      <c r="G9" s="56">
        <v>5.7000000000000002E-2</v>
      </c>
      <c r="H9" s="32">
        <v>176</v>
      </c>
      <c r="I9" s="56">
        <f>H9/2959</f>
        <v>5.9479553903345722E-2</v>
      </c>
      <c r="J9" s="32">
        <v>31</v>
      </c>
      <c r="K9" s="56">
        <v>4.4999999999999998E-2</v>
      </c>
      <c r="L9" s="32">
        <v>9</v>
      </c>
      <c r="M9" s="56">
        <v>1.0999999999999999E-2</v>
      </c>
      <c r="N9" s="32">
        <v>36</v>
      </c>
      <c r="O9" s="56">
        <v>4.2999999999999997E-2</v>
      </c>
      <c r="P9" s="32">
        <f t="shared" ref="P9:P47" si="0">113*Q9</f>
        <v>4.2939999999999996</v>
      </c>
      <c r="Q9" s="66">
        <v>3.7999999999999999E-2</v>
      </c>
    </row>
    <row r="10" spans="1:18">
      <c r="A10" s="25" t="s">
        <v>143</v>
      </c>
      <c r="B10" s="26">
        <v>44</v>
      </c>
      <c r="C10" s="55">
        <v>4.9000000000000002E-2</v>
      </c>
      <c r="D10" s="26">
        <v>62</v>
      </c>
      <c r="E10" s="55">
        <v>7.3999999999999996E-2</v>
      </c>
      <c r="F10" s="26">
        <v>50</v>
      </c>
      <c r="G10" s="55">
        <v>6.5000000000000002E-2</v>
      </c>
      <c r="H10" s="26">
        <v>66</v>
      </c>
      <c r="I10" s="55">
        <f>H10/751</f>
        <v>8.7882822902796268E-2</v>
      </c>
      <c r="J10" s="26">
        <v>10</v>
      </c>
      <c r="K10" s="55">
        <v>4.2999999999999997E-2</v>
      </c>
      <c r="L10" s="26">
        <v>16</v>
      </c>
      <c r="M10" s="55">
        <v>7.0999999999999994E-2</v>
      </c>
      <c r="N10" s="26">
        <v>11</v>
      </c>
      <c r="O10" s="55">
        <v>5.0999999999999997E-2</v>
      </c>
      <c r="P10" s="26">
        <f t="shared" si="0"/>
        <v>2.4859999999999998</v>
      </c>
      <c r="Q10" s="65">
        <v>2.1999999999999999E-2</v>
      </c>
      <c r="R10" s="60" t="s">
        <v>193</v>
      </c>
    </row>
    <row r="11" spans="1:18">
      <c r="A11" s="31" t="s">
        <v>144</v>
      </c>
      <c r="B11" s="32">
        <v>802</v>
      </c>
      <c r="C11" s="56">
        <v>4.9000000000000002E-2</v>
      </c>
      <c r="D11" s="32">
        <v>877</v>
      </c>
      <c r="E11" s="56">
        <v>4.8000000000000001E-2</v>
      </c>
      <c r="F11" s="32">
        <v>971</v>
      </c>
      <c r="G11" s="56">
        <v>4.7E-2</v>
      </c>
      <c r="H11" s="32">
        <v>1610</v>
      </c>
      <c r="I11" s="56">
        <f>H11/224030</f>
        <v>7.1865375172967903E-3</v>
      </c>
      <c r="J11" s="32">
        <v>97</v>
      </c>
      <c r="K11" s="56">
        <v>2.1000000000000001E-2</v>
      </c>
      <c r="L11" s="32">
        <v>99</v>
      </c>
      <c r="M11" s="56">
        <v>1.9E-2</v>
      </c>
      <c r="N11" s="32">
        <v>163</v>
      </c>
      <c r="O11" s="56">
        <v>2.8000000000000001E-2</v>
      </c>
      <c r="P11" s="32">
        <f t="shared" si="0"/>
        <v>3.1640000000000001</v>
      </c>
      <c r="Q11" s="66">
        <v>2.8000000000000001E-2</v>
      </c>
    </row>
    <row r="12" spans="1:18">
      <c r="A12" s="25" t="s">
        <v>145</v>
      </c>
      <c r="B12" s="26">
        <v>248</v>
      </c>
      <c r="C12" s="55">
        <v>7.0000000000000007E-2</v>
      </c>
      <c r="D12" s="26">
        <v>133</v>
      </c>
      <c r="E12" s="55">
        <v>2.9000000000000001E-2</v>
      </c>
      <c r="F12" s="26">
        <v>146</v>
      </c>
      <c r="G12" s="55">
        <v>2.8000000000000001E-2</v>
      </c>
      <c r="H12" s="26">
        <v>468</v>
      </c>
      <c r="I12" s="55">
        <f>H12/5629</f>
        <v>8.3140877598152418E-2</v>
      </c>
      <c r="J12" s="26">
        <v>51</v>
      </c>
      <c r="K12" s="55">
        <v>5.2999999999999999E-2</v>
      </c>
      <c r="L12" s="26">
        <v>19</v>
      </c>
      <c r="M12" s="55">
        <v>1.4999999999999999E-2</v>
      </c>
      <c r="N12" s="26">
        <v>32</v>
      </c>
      <c r="O12" s="55">
        <v>2.1000000000000001E-2</v>
      </c>
      <c r="P12" s="26">
        <f t="shared" si="0"/>
        <v>9.1530000000000005</v>
      </c>
      <c r="Q12" s="65">
        <v>8.1000000000000003E-2</v>
      </c>
    </row>
    <row r="13" spans="1:18">
      <c r="A13" s="31" t="s">
        <v>194</v>
      </c>
      <c r="B13" s="32">
        <v>93</v>
      </c>
      <c r="C13" s="56">
        <v>6.2E-2</v>
      </c>
      <c r="D13" s="32">
        <v>115</v>
      </c>
      <c r="E13" s="56">
        <v>7.8E-2</v>
      </c>
      <c r="F13" s="32">
        <v>114</v>
      </c>
      <c r="G13" s="56">
        <v>8.6999999999999994E-2</v>
      </c>
      <c r="H13" s="32">
        <v>244</v>
      </c>
      <c r="I13" s="56">
        <f>H13/1518</f>
        <v>0.16073781291172595</v>
      </c>
      <c r="J13" s="32">
        <v>18</v>
      </c>
      <c r="K13" s="56">
        <v>4.2000000000000003E-2</v>
      </c>
      <c r="L13" s="32">
        <v>17</v>
      </c>
      <c r="M13" s="56">
        <v>4.2999999999999997E-2</v>
      </c>
      <c r="N13" s="32">
        <v>23</v>
      </c>
      <c r="O13" s="56">
        <v>6.6000000000000003E-2</v>
      </c>
      <c r="P13" s="32">
        <f t="shared" si="0"/>
        <v>18.984000000000002</v>
      </c>
      <c r="Q13" s="66">
        <v>0.16800000000000001</v>
      </c>
    </row>
    <row r="14" spans="1:18">
      <c r="A14" s="25" t="s">
        <v>147</v>
      </c>
      <c r="B14" s="26">
        <v>26</v>
      </c>
      <c r="C14" s="55">
        <v>3.9E-2</v>
      </c>
      <c r="D14" s="26">
        <v>50</v>
      </c>
      <c r="E14" s="55">
        <v>7.0999999999999994E-2</v>
      </c>
      <c r="F14" s="26">
        <v>93</v>
      </c>
      <c r="G14" s="55">
        <v>0.14299999999999999</v>
      </c>
      <c r="H14" s="26">
        <v>73</v>
      </c>
      <c r="I14" s="55">
        <f>H14/666</f>
        <v>0.10960960960960961</v>
      </c>
      <c r="J14" s="26">
        <v>6</v>
      </c>
      <c r="K14" s="55">
        <v>2.9000000000000001E-2</v>
      </c>
      <c r="L14" s="26">
        <v>8</v>
      </c>
      <c r="M14" s="55">
        <v>0.04</v>
      </c>
      <c r="N14" s="26">
        <v>16</v>
      </c>
      <c r="O14" s="55">
        <v>8.5999999999999993E-2</v>
      </c>
      <c r="P14" s="26">
        <f t="shared" si="0"/>
        <v>4.9719999999999995</v>
      </c>
      <c r="Q14" s="65">
        <v>4.3999999999999997E-2</v>
      </c>
    </row>
    <row r="15" spans="1:18">
      <c r="A15" s="31" t="s">
        <v>148</v>
      </c>
      <c r="B15" s="32">
        <v>95</v>
      </c>
      <c r="C15" s="56">
        <v>0.105</v>
      </c>
      <c r="D15" s="32">
        <v>103</v>
      </c>
      <c r="E15" s="56">
        <v>0.11700000000000001</v>
      </c>
      <c r="F15" s="32">
        <v>94</v>
      </c>
      <c r="G15" s="56">
        <v>0.11</v>
      </c>
      <c r="H15" s="32">
        <v>155</v>
      </c>
      <c r="I15" s="56">
        <f>H15/699</f>
        <v>0.22174535050071531</v>
      </c>
      <c r="J15" s="32">
        <v>17</v>
      </c>
      <c r="K15" s="56">
        <v>6.7000000000000004E-2</v>
      </c>
      <c r="L15" s="32">
        <v>19</v>
      </c>
      <c r="M15" s="56">
        <v>7.5999999999999998E-2</v>
      </c>
      <c r="N15" s="32">
        <v>19</v>
      </c>
      <c r="O15" s="56">
        <v>7.6999999999999999E-2</v>
      </c>
      <c r="P15" s="32">
        <f t="shared" si="0"/>
        <v>19.661999999999999</v>
      </c>
      <c r="Q15" s="66">
        <v>0.17399999999999999</v>
      </c>
    </row>
    <row r="16" spans="1:18">
      <c r="A16" s="25" t="s">
        <v>149</v>
      </c>
      <c r="B16" s="26">
        <v>206</v>
      </c>
      <c r="C16" s="55">
        <v>7.0000000000000007E-2</v>
      </c>
      <c r="D16" s="26">
        <v>90</v>
      </c>
      <c r="E16" s="55">
        <v>2.5999999999999999E-2</v>
      </c>
      <c r="F16" s="26">
        <v>296</v>
      </c>
      <c r="G16" s="55">
        <v>8.8999999999999996E-2</v>
      </c>
      <c r="H16" s="26">
        <v>528</v>
      </c>
      <c r="I16" s="55">
        <f>H16/3435</f>
        <v>0.15371179039301311</v>
      </c>
      <c r="J16" s="26">
        <v>47</v>
      </c>
      <c r="K16" s="55">
        <v>5.7000000000000002E-2</v>
      </c>
      <c r="L16" s="26">
        <v>17</v>
      </c>
      <c r="M16" s="55">
        <v>1.7000000000000001E-2</v>
      </c>
      <c r="N16" s="26">
        <v>64</v>
      </c>
      <c r="O16" s="55">
        <v>6.8000000000000005E-2</v>
      </c>
      <c r="P16" s="26">
        <f t="shared" si="0"/>
        <v>18.080000000000002</v>
      </c>
      <c r="Q16" s="65">
        <v>0.16</v>
      </c>
    </row>
    <row r="17" spans="1:17">
      <c r="A17" s="31" t="s">
        <v>20</v>
      </c>
      <c r="B17" s="32">
        <v>12174</v>
      </c>
      <c r="C17" s="56">
        <v>0.23100000000000001</v>
      </c>
      <c r="D17" s="32">
        <v>14002</v>
      </c>
      <c r="E17" s="56">
        <v>0.26700000000000002</v>
      </c>
      <c r="F17" s="32">
        <v>11849</v>
      </c>
      <c r="G17" s="56">
        <v>0.246</v>
      </c>
      <c r="H17" s="32">
        <v>14681</v>
      </c>
      <c r="I17" s="56">
        <f>H17/48581</f>
        <v>0.30219633189930217</v>
      </c>
      <c r="J17" s="32">
        <v>2592</v>
      </c>
      <c r="K17" s="56">
        <v>0.20399999999999999</v>
      </c>
      <c r="L17" s="32">
        <v>2860</v>
      </c>
      <c r="M17" s="56">
        <v>0.23899999999999999</v>
      </c>
      <c r="N17" s="32">
        <v>2590</v>
      </c>
      <c r="O17" s="56">
        <v>0.23400000000000001</v>
      </c>
      <c r="P17" s="32">
        <f>11042*Q17</f>
        <v>3158.0119999999997</v>
      </c>
      <c r="Q17" s="66">
        <v>0.28599999999999998</v>
      </c>
    </row>
    <row r="18" spans="1:17">
      <c r="A18" s="25" t="s">
        <v>150</v>
      </c>
      <c r="B18" s="26">
        <v>230</v>
      </c>
      <c r="C18" s="55">
        <v>7.8E-2</v>
      </c>
      <c r="D18" s="26">
        <v>239</v>
      </c>
      <c r="E18" s="55">
        <v>9.1999999999999998E-2</v>
      </c>
      <c r="F18" s="26">
        <v>282</v>
      </c>
      <c r="G18" s="55">
        <v>0.104</v>
      </c>
      <c r="H18" s="26">
        <v>413</v>
      </c>
      <c r="I18" s="55">
        <f t="shared" ref="I18:I47" si="1">H18/3435</f>
        <v>0.12023289665211062</v>
      </c>
      <c r="J18" s="26">
        <v>38</v>
      </c>
      <c r="K18" s="55">
        <v>4.4999999999999998E-2</v>
      </c>
      <c r="L18" s="26">
        <v>28</v>
      </c>
      <c r="M18" s="55">
        <v>4.1000000000000002E-2</v>
      </c>
      <c r="N18" s="26">
        <v>36</v>
      </c>
      <c r="O18" s="55">
        <v>5.0999999999999997E-2</v>
      </c>
      <c r="P18" s="26">
        <f t="shared" si="0"/>
        <v>10.17</v>
      </c>
      <c r="Q18" s="65">
        <v>0.09</v>
      </c>
    </row>
    <row r="19" spans="1:17">
      <c r="A19" s="31" t="s">
        <v>151</v>
      </c>
      <c r="B19" s="32">
        <v>292</v>
      </c>
      <c r="C19" s="56">
        <v>6.8000000000000005E-2</v>
      </c>
      <c r="D19" s="32">
        <v>271</v>
      </c>
      <c r="E19" s="56">
        <v>6.8000000000000005E-2</v>
      </c>
      <c r="F19" s="32">
        <v>291</v>
      </c>
      <c r="G19" s="56">
        <v>6.7000000000000004E-2</v>
      </c>
      <c r="H19" s="32">
        <v>200</v>
      </c>
      <c r="I19" s="56">
        <f t="shared" si="1"/>
        <v>5.8224163027656477E-2</v>
      </c>
      <c r="J19" s="32">
        <v>52</v>
      </c>
      <c r="K19" s="56">
        <v>4.2000000000000003E-2</v>
      </c>
      <c r="L19" s="32">
        <v>60</v>
      </c>
      <c r="M19" s="56">
        <v>5.2999999999999999E-2</v>
      </c>
      <c r="N19" s="32">
        <v>50</v>
      </c>
      <c r="O19" s="56">
        <v>4.2000000000000003E-2</v>
      </c>
      <c r="P19" s="32">
        <f t="shared" si="0"/>
        <v>1.5820000000000001</v>
      </c>
      <c r="Q19" s="66">
        <v>1.4E-2</v>
      </c>
    </row>
    <row r="20" spans="1:17">
      <c r="A20" s="25" t="s">
        <v>152</v>
      </c>
      <c r="B20" s="26">
        <v>119</v>
      </c>
      <c r="C20" s="55">
        <v>7.5999999999999998E-2</v>
      </c>
      <c r="D20" s="26">
        <v>98</v>
      </c>
      <c r="E20" s="55">
        <v>5.5E-2</v>
      </c>
      <c r="F20" s="26">
        <v>86</v>
      </c>
      <c r="G20" s="55">
        <v>5.0999999999999997E-2</v>
      </c>
      <c r="H20" s="26">
        <v>86</v>
      </c>
      <c r="I20" s="55">
        <f t="shared" si="1"/>
        <v>2.5036390101892285E-2</v>
      </c>
      <c r="J20" s="26">
        <v>23</v>
      </c>
      <c r="K20" s="55">
        <v>5.5E-2</v>
      </c>
      <c r="L20" s="26">
        <v>19</v>
      </c>
      <c r="M20" s="55">
        <v>3.6999999999999998E-2</v>
      </c>
      <c r="N20" s="26">
        <v>25</v>
      </c>
      <c r="O20" s="55">
        <v>4.5999999999999999E-2</v>
      </c>
      <c r="P20" s="26">
        <f t="shared" si="0"/>
        <v>3.2770000000000001</v>
      </c>
      <c r="Q20" s="65">
        <v>2.9000000000000001E-2</v>
      </c>
    </row>
    <row r="21" spans="1:17">
      <c r="A21" s="31" t="s">
        <v>153</v>
      </c>
      <c r="B21" s="32">
        <v>4</v>
      </c>
      <c r="C21" s="56">
        <v>1.0999999999999999E-2</v>
      </c>
      <c r="D21" s="32">
        <v>29</v>
      </c>
      <c r="E21" s="56">
        <v>7.0999999999999994E-2</v>
      </c>
      <c r="F21" s="32">
        <v>19</v>
      </c>
      <c r="G21" s="56">
        <v>5.5E-2</v>
      </c>
      <c r="H21" s="32">
        <v>62</v>
      </c>
      <c r="I21" s="56">
        <f t="shared" si="1"/>
        <v>1.8049490538573507E-2</v>
      </c>
      <c r="J21" s="32">
        <v>0</v>
      </c>
      <c r="K21" s="56">
        <v>0</v>
      </c>
      <c r="L21" s="32">
        <v>8</v>
      </c>
      <c r="M21" s="56">
        <v>8.2000000000000003E-2</v>
      </c>
      <c r="N21" s="32">
        <v>6</v>
      </c>
      <c r="O21" s="56">
        <v>0.06</v>
      </c>
      <c r="P21" s="32">
        <f t="shared" si="0"/>
        <v>6.1020000000000003</v>
      </c>
      <c r="Q21" s="66">
        <v>5.3999999999999999E-2</v>
      </c>
    </row>
    <row r="22" spans="1:17">
      <c r="A22" s="25" t="s">
        <v>154</v>
      </c>
      <c r="B22" s="26">
        <v>393</v>
      </c>
      <c r="C22" s="55">
        <v>7.6999999999999999E-2</v>
      </c>
      <c r="D22" s="26">
        <v>230</v>
      </c>
      <c r="E22" s="55">
        <v>4.7E-2</v>
      </c>
      <c r="F22" s="26">
        <v>364</v>
      </c>
      <c r="G22" s="55">
        <v>7.0000000000000007E-2</v>
      </c>
      <c r="H22" s="26">
        <v>502</v>
      </c>
      <c r="I22" s="55">
        <f t="shared" si="1"/>
        <v>0.14614264919941775</v>
      </c>
      <c r="J22" s="26">
        <v>71</v>
      </c>
      <c r="K22" s="55">
        <v>0.05</v>
      </c>
      <c r="L22" s="26">
        <v>60</v>
      </c>
      <c r="M22" s="55">
        <v>4.2999999999999997E-2</v>
      </c>
      <c r="N22" s="26">
        <v>62</v>
      </c>
      <c r="O22" s="55">
        <v>4.1000000000000002E-2</v>
      </c>
      <c r="P22" s="26">
        <f t="shared" si="0"/>
        <v>6.4409999999999998</v>
      </c>
      <c r="Q22" s="65">
        <v>5.7000000000000002E-2</v>
      </c>
    </row>
    <row r="23" spans="1:17">
      <c r="A23" s="31" t="s">
        <v>155</v>
      </c>
      <c r="B23" s="32">
        <v>1121</v>
      </c>
      <c r="C23" s="56">
        <v>3.3000000000000002E-2</v>
      </c>
      <c r="D23" s="32">
        <v>1074</v>
      </c>
      <c r="E23" s="56">
        <v>2.7E-2</v>
      </c>
      <c r="F23" s="32">
        <v>1797</v>
      </c>
      <c r="G23" s="56">
        <v>4.1000000000000002E-2</v>
      </c>
      <c r="H23" s="32">
        <v>2512</v>
      </c>
      <c r="I23" s="56">
        <f>H23/46147</f>
        <v>5.4434741153271071E-2</v>
      </c>
      <c r="J23" s="32">
        <v>213</v>
      </c>
      <c r="K23" s="56">
        <v>2.1999999999999999E-2</v>
      </c>
      <c r="L23" s="32">
        <v>192</v>
      </c>
      <c r="M23" s="56">
        <v>1.7999999999999999E-2</v>
      </c>
      <c r="N23" s="32">
        <v>387</v>
      </c>
      <c r="O23" s="56">
        <v>3.2000000000000001E-2</v>
      </c>
      <c r="P23" s="32">
        <f t="shared" si="0"/>
        <v>3.9550000000000005</v>
      </c>
      <c r="Q23" s="66">
        <v>3.5000000000000003E-2</v>
      </c>
    </row>
    <row r="24" spans="1:17">
      <c r="A24" s="25" t="s">
        <v>156</v>
      </c>
      <c r="B24" s="26">
        <v>492</v>
      </c>
      <c r="C24" s="55">
        <v>7.6999999999999999E-2</v>
      </c>
      <c r="D24" s="26">
        <v>317</v>
      </c>
      <c r="E24" s="55">
        <v>4.4999999999999998E-2</v>
      </c>
      <c r="F24" s="26">
        <v>389</v>
      </c>
      <c r="G24" s="55">
        <v>5.0999999999999997E-2</v>
      </c>
      <c r="H24" s="26">
        <v>340</v>
      </c>
      <c r="I24" s="55">
        <f t="shared" si="1"/>
        <v>9.8981077147016011E-2</v>
      </c>
      <c r="J24" s="26">
        <v>67</v>
      </c>
      <c r="K24" s="55">
        <v>3.6999999999999998E-2</v>
      </c>
      <c r="L24" s="26">
        <v>48</v>
      </c>
      <c r="M24" s="55">
        <v>2.5000000000000001E-2</v>
      </c>
      <c r="N24" s="26">
        <v>68</v>
      </c>
      <c r="O24" s="55">
        <v>0.03</v>
      </c>
      <c r="P24" s="26">
        <f t="shared" si="0"/>
        <v>4.633</v>
      </c>
      <c r="Q24" s="65">
        <v>4.1000000000000002E-2</v>
      </c>
    </row>
    <row r="25" spans="1:17">
      <c r="A25" s="31" t="s">
        <v>157</v>
      </c>
      <c r="B25" s="32">
        <v>146</v>
      </c>
      <c r="C25" s="56">
        <v>6.7000000000000004E-2</v>
      </c>
      <c r="D25" s="32">
        <v>207</v>
      </c>
      <c r="E25" s="56">
        <v>0.104</v>
      </c>
      <c r="F25" s="32">
        <v>160</v>
      </c>
      <c r="G25" s="56">
        <v>8.3000000000000004E-2</v>
      </c>
      <c r="H25" s="32">
        <v>107</v>
      </c>
      <c r="I25" s="56">
        <f t="shared" si="1"/>
        <v>3.1149927219796217E-2</v>
      </c>
      <c r="J25" s="32">
        <v>17</v>
      </c>
      <c r="K25" s="56">
        <v>2.8000000000000001E-2</v>
      </c>
      <c r="L25" s="32">
        <v>38</v>
      </c>
      <c r="M25" s="56">
        <v>6.8000000000000005E-2</v>
      </c>
      <c r="N25" s="32">
        <v>32</v>
      </c>
      <c r="O25" s="56">
        <v>6.2E-2</v>
      </c>
      <c r="P25" s="32">
        <f t="shared" si="0"/>
        <v>3.2770000000000001</v>
      </c>
      <c r="Q25" s="66">
        <v>2.9000000000000001E-2</v>
      </c>
    </row>
    <row r="26" spans="1:17">
      <c r="A26" s="25" t="s">
        <v>158</v>
      </c>
      <c r="B26" s="26">
        <v>129</v>
      </c>
      <c r="C26" s="55">
        <v>0.112</v>
      </c>
      <c r="D26" s="26">
        <v>112</v>
      </c>
      <c r="E26" s="55">
        <v>9.0999999999999998E-2</v>
      </c>
      <c r="F26" s="26">
        <v>81</v>
      </c>
      <c r="G26" s="55">
        <v>7.3999999999999996E-2</v>
      </c>
      <c r="H26" s="26">
        <v>57</v>
      </c>
      <c r="I26" s="55">
        <f t="shared" si="1"/>
        <v>1.6593886462882096E-2</v>
      </c>
      <c r="J26" s="26">
        <v>27</v>
      </c>
      <c r="K26" s="55">
        <v>8.8999999999999996E-2</v>
      </c>
      <c r="L26" s="26">
        <v>22</v>
      </c>
      <c r="M26" s="55">
        <v>6.6000000000000003E-2</v>
      </c>
      <c r="N26" s="26">
        <v>14</v>
      </c>
      <c r="O26" s="55">
        <v>4.9000000000000002E-2</v>
      </c>
      <c r="P26" s="26">
        <f t="shared" si="0"/>
        <v>6.8929999999999998</v>
      </c>
      <c r="Q26" s="65">
        <v>6.0999999999999999E-2</v>
      </c>
    </row>
    <row r="27" spans="1:17">
      <c r="A27" s="31" t="s">
        <v>159</v>
      </c>
      <c r="B27" s="32">
        <v>356</v>
      </c>
      <c r="C27" s="56">
        <v>7.4999999999999997E-2</v>
      </c>
      <c r="D27" s="32">
        <v>242</v>
      </c>
      <c r="E27" s="56">
        <v>4.7E-2</v>
      </c>
      <c r="F27" s="32">
        <v>250</v>
      </c>
      <c r="G27" s="56">
        <v>5.1999999999999998E-2</v>
      </c>
      <c r="H27" s="32">
        <v>173</v>
      </c>
      <c r="I27" s="56">
        <f t="shared" si="1"/>
        <v>5.0363901018922852E-2</v>
      </c>
      <c r="J27" s="32">
        <v>68</v>
      </c>
      <c r="K27" s="56">
        <v>5.1999999999999998E-2</v>
      </c>
      <c r="L27" s="32">
        <v>44</v>
      </c>
      <c r="M27" s="56">
        <v>2.9000000000000001E-2</v>
      </c>
      <c r="N27" s="32">
        <v>61</v>
      </c>
      <c r="O27" s="56">
        <v>4.2000000000000003E-2</v>
      </c>
      <c r="P27" s="32">
        <f t="shared" si="0"/>
        <v>1.2429999999999999</v>
      </c>
      <c r="Q27" s="66">
        <v>1.0999999999999999E-2</v>
      </c>
    </row>
    <row r="28" spans="1:17">
      <c r="A28" s="25" t="s">
        <v>160</v>
      </c>
      <c r="B28" s="26">
        <v>936</v>
      </c>
      <c r="C28" s="55">
        <v>9.4E-2</v>
      </c>
      <c r="D28" s="26">
        <v>906</v>
      </c>
      <c r="E28" s="55">
        <v>9.8000000000000004E-2</v>
      </c>
      <c r="F28" s="26">
        <v>592</v>
      </c>
      <c r="G28" s="55">
        <v>6.6000000000000003E-2</v>
      </c>
      <c r="H28" s="26">
        <v>1102</v>
      </c>
      <c r="I28" s="55">
        <f>H28/8616</f>
        <v>0.12790157845868153</v>
      </c>
      <c r="J28" s="26">
        <v>213</v>
      </c>
      <c r="K28" s="55">
        <v>7.9000000000000001E-2</v>
      </c>
      <c r="L28" s="26">
        <v>181</v>
      </c>
      <c r="M28" s="55">
        <v>7.5999999999999998E-2</v>
      </c>
      <c r="N28" s="26">
        <v>109</v>
      </c>
      <c r="O28" s="55">
        <v>4.5999999999999999E-2</v>
      </c>
      <c r="P28" s="26">
        <f t="shared" si="0"/>
        <v>8.8140000000000001</v>
      </c>
      <c r="Q28" s="65">
        <v>7.8E-2</v>
      </c>
    </row>
    <row r="29" spans="1:17">
      <c r="A29" s="31" t="s">
        <v>161</v>
      </c>
      <c r="B29" s="32">
        <v>38</v>
      </c>
      <c r="C29" s="56">
        <v>7.0000000000000007E-2</v>
      </c>
      <c r="D29" s="32">
        <v>64</v>
      </c>
      <c r="E29" s="56">
        <v>9.4E-2</v>
      </c>
      <c r="F29" s="32">
        <v>80</v>
      </c>
      <c r="G29" s="56">
        <v>0.11899999999999999</v>
      </c>
      <c r="H29" s="32">
        <v>115</v>
      </c>
      <c r="I29" s="56">
        <f t="shared" si="1"/>
        <v>3.3478893740902474E-2</v>
      </c>
      <c r="J29" s="32">
        <v>7</v>
      </c>
      <c r="K29" s="56">
        <v>4.3999999999999997E-2</v>
      </c>
      <c r="L29" s="32">
        <v>9</v>
      </c>
      <c r="M29" s="56">
        <v>4.9000000000000002E-2</v>
      </c>
      <c r="N29" s="32">
        <v>10</v>
      </c>
      <c r="O29" s="56">
        <v>5.5E-2</v>
      </c>
      <c r="P29" s="32">
        <f t="shared" si="0"/>
        <v>8.5879999999999992</v>
      </c>
      <c r="Q29" s="66">
        <v>7.5999999999999998E-2</v>
      </c>
    </row>
    <row r="30" spans="1:17">
      <c r="A30" s="25" t="s">
        <v>162</v>
      </c>
      <c r="B30" s="26">
        <v>292</v>
      </c>
      <c r="C30" s="55">
        <v>0.105</v>
      </c>
      <c r="D30" s="26">
        <v>276</v>
      </c>
      <c r="E30" s="55">
        <v>0.10100000000000001</v>
      </c>
      <c r="F30" s="26">
        <v>174</v>
      </c>
      <c r="G30" s="55">
        <v>6.8000000000000005E-2</v>
      </c>
      <c r="H30" s="26">
        <v>167</v>
      </c>
      <c r="I30" s="55">
        <f t="shared" si="1"/>
        <v>4.8617176128093159E-2</v>
      </c>
      <c r="J30" s="26">
        <v>49</v>
      </c>
      <c r="K30" s="55">
        <v>6.3E-2</v>
      </c>
      <c r="L30" s="26">
        <v>56</v>
      </c>
      <c r="M30" s="55">
        <v>7.3999999999999996E-2</v>
      </c>
      <c r="N30" s="26">
        <v>33</v>
      </c>
      <c r="O30" s="55">
        <v>4.7E-2</v>
      </c>
      <c r="P30" s="26">
        <f t="shared" si="0"/>
        <v>1.921</v>
      </c>
      <c r="Q30" s="65">
        <v>1.7000000000000001E-2</v>
      </c>
    </row>
    <row r="31" spans="1:17">
      <c r="A31" s="31" t="s">
        <v>163</v>
      </c>
      <c r="B31" s="32">
        <v>45</v>
      </c>
      <c r="C31" s="56">
        <v>2.7E-2</v>
      </c>
      <c r="D31" s="32">
        <v>57</v>
      </c>
      <c r="E31" s="56">
        <v>3.5999999999999997E-2</v>
      </c>
      <c r="F31" s="32">
        <v>71</v>
      </c>
      <c r="G31" s="56">
        <v>4.4999999999999998E-2</v>
      </c>
      <c r="H31" s="32">
        <v>108</v>
      </c>
      <c r="I31" s="56">
        <f t="shared" si="1"/>
        <v>3.1441048034934499E-2</v>
      </c>
      <c r="J31" s="32">
        <v>9</v>
      </c>
      <c r="K31" s="56">
        <v>1.9E-2</v>
      </c>
      <c r="L31" s="32">
        <v>10</v>
      </c>
      <c r="M31" s="56">
        <v>2.1000000000000001E-2</v>
      </c>
      <c r="N31" s="32">
        <v>15</v>
      </c>
      <c r="O31" s="56">
        <v>3.4000000000000002E-2</v>
      </c>
      <c r="P31" s="32">
        <f t="shared" si="0"/>
        <v>4.7460000000000004</v>
      </c>
      <c r="Q31" s="66">
        <v>4.2000000000000003E-2</v>
      </c>
    </row>
    <row r="32" spans="1:17">
      <c r="A32" s="25" t="s">
        <v>164</v>
      </c>
      <c r="B32" s="26">
        <v>287</v>
      </c>
      <c r="C32" s="55">
        <v>9.5000000000000001E-2</v>
      </c>
      <c r="D32" s="26">
        <v>161</v>
      </c>
      <c r="E32" s="55">
        <v>5.8000000000000003E-2</v>
      </c>
      <c r="F32" s="26">
        <v>186</v>
      </c>
      <c r="G32" s="55">
        <v>6.2E-2</v>
      </c>
      <c r="H32" s="26">
        <v>396</v>
      </c>
      <c r="I32" s="55">
        <f>H32/3013</f>
        <v>0.13143046797212082</v>
      </c>
      <c r="J32" s="26">
        <v>45</v>
      </c>
      <c r="K32" s="55">
        <v>5.5E-2</v>
      </c>
      <c r="L32" s="26">
        <v>26</v>
      </c>
      <c r="M32" s="55">
        <v>3.5000000000000003E-2</v>
      </c>
      <c r="N32" s="26">
        <v>34</v>
      </c>
      <c r="O32" s="55">
        <v>4.3999999999999997E-2</v>
      </c>
      <c r="P32" s="26">
        <f t="shared" si="0"/>
        <v>15.255000000000001</v>
      </c>
      <c r="Q32" s="65">
        <v>0.13500000000000001</v>
      </c>
    </row>
    <row r="33" spans="1:17">
      <c r="A33" s="31" t="s">
        <v>165</v>
      </c>
      <c r="B33" s="32">
        <v>25</v>
      </c>
      <c r="C33" s="56">
        <v>7.0000000000000007E-2</v>
      </c>
      <c r="D33" s="32">
        <v>8</v>
      </c>
      <c r="E33" s="56">
        <v>2.5000000000000001E-2</v>
      </c>
      <c r="F33" s="32">
        <v>35</v>
      </c>
      <c r="G33" s="56">
        <v>0.10199999999999999</v>
      </c>
      <c r="H33" s="32">
        <v>8</v>
      </c>
      <c r="I33" s="56">
        <f t="shared" si="1"/>
        <v>2.3289665211062593E-3</v>
      </c>
      <c r="J33" s="32">
        <v>5</v>
      </c>
      <c r="K33" s="56">
        <v>0.05</v>
      </c>
      <c r="L33" s="32">
        <v>2</v>
      </c>
      <c r="M33" s="56">
        <v>0.02</v>
      </c>
      <c r="N33" s="32">
        <v>8</v>
      </c>
      <c r="O33" s="56">
        <v>7.8E-2</v>
      </c>
      <c r="P33" s="32">
        <f t="shared" si="0"/>
        <v>0</v>
      </c>
      <c r="Q33" s="66">
        <v>0</v>
      </c>
    </row>
    <row r="34" spans="1:17">
      <c r="A34" s="25" t="s">
        <v>166</v>
      </c>
      <c r="B34" s="26">
        <v>24</v>
      </c>
      <c r="C34" s="55">
        <v>8.5000000000000006E-2</v>
      </c>
      <c r="D34" s="26">
        <v>15</v>
      </c>
      <c r="E34" s="55">
        <v>6.3E-2</v>
      </c>
      <c r="F34" s="26">
        <v>21</v>
      </c>
      <c r="G34" s="55">
        <v>0.114</v>
      </c>
      <c r="H34" s="26">
        <v>15</v>
      </c>
      <c r="I34" s="55">
        <f t="shared" si="1"/>
        <v>4.3668122270742356E-3</v>
      </c>
      <c r="J34" s="26">
        <v>7</v>
      </c>
      <c r="K34" s="55">
        <v>9.1999999999999998E-2</v>
      </c>
      <c r="L34" s="26">
        <v>1</v>
      </c>
      <c r="M34" s="55">
        <v>1.4999999999999999E-2</v>
      </c>
      <c r="N34" s="26">
        <v>6</v>
      </c>
      <c r="O34" s="55">
        <v>0.105</v>
      </c>
      <c r="P34" s="26">
        <f t="shared" si="0"/>
        <v>0</v>
      </c>
      <c r="Q34" s="65">
        <v>0</v>
      </c>
    </row>
    <row r="35" spans="1:17">
      <c r="A35" s="31" t="s">
        <v>167</v>
      </c>
      <c r="B35" s="32">
        <v>90</v>
      </c>
      <c r="C35" s="56">
        <v>9.2999999999999999E-2</v>
      </c>
      <c r="D35" s="32">
        <v>70</v>
      </c>
      <c r="E35" s="56">
        <v>6.3E-2</v>
      </c>
      <c r="F35" s="32">
        <v>74</v>
      </c>
      <c r="G35" s="56">
        <v>7.8E-2</v>
      </c>
      <c r="H35" s="32">
        <v>152</v>
      </c>
      <c r="I35" s="56">
        <f t="shared" si="1"/>
        <v>4.425036390101892E-2</v>
      </c>
      <c r="J35" s="32">
        <v>22</v>
      </c>
      <c r="K35" s="56">
        <v>8.3000000000000004E-2</v>
      </c>
      <c r="L35" s="32">
        <v>10</v>
      </c>
      <c r="M35" s="56">
        <v>3.4000000000000002E-2</v>
      </c>
      <c r="N35" s="32">
        <v>13</v>
      </c>
      <c r="O35" s="56">
        <v>4.8000000000000001E-2</v>
      </c>
      <c r="P35" s="32">
        <f t="shared" si="0"/>
        <v>13.898999999999999</v>
      </c>
      <c r="Q35" s="66">
        <v>0.123</v>
      </c>
    </row>
    <row r="36" spans="1:17">
      <c r="A36" s="25" t="s">
        <v>168</v>
      </c>
      <c r="B36" s="26">
        <v>22</v>
      </c>
      <c r="C36" s="55">
        <v>0.10100000000000001</v>
      </c>
      <c r="D36" s="26">
        <v>12</v>
      </c>
      <c r="E36" s="55">
        <v>0.06</v>
      </c>
      <c r="F36" s="26">
        <v>0</v>
      </c>
      <c r="G36" s="55">
        <v>0</v>
      </c>
      <c r="H36" s="26">
        <v>13</v>
      </c>
      <c r="I36" s="55">
        <f t="shared" si="1"/>
        <v>3.7845705967976709E-3</v>
      </c>
      <c r="J36" s="26">
        <v>2</v>
      </c>
      <c r="K36" s="55">
        <v>3.2000000000000001E-2</v>
      </c>
      <c r="L36" s="26">
        <v>3</v>
      </c>
      <c r="M36" s="55">
        <v>5.8000000000000003E-2</v>
      </c>
      <c r="N36" s="26">
        <v>0</v>
      </c>
      <c r="O36" s="55">
        <v>0</v>
      </c>
      <c r="P36" s="26">
        <f t="shared" si="0"/>
        <v>7.5710000000000006</v>
      </c>
      <c r="Q36" s="65">
        <v>6.7000000000000004E-2</v>
      </c>
    </row>
    <row r="37" spans="1:17">
      <c r="A37" s="31" t="s">
        <v>169</v>
      </c>
      <c r="B37" s="32">
        <v>154</v>
      </c>
      <c r="C37" s="56">
        <v>3.7999999999999999E-2</v>
      </c>
      <c r="D37" s="32">
        <v>159</v>
      </c>
      <c r="E37" s="56">
        <v>3.4000000000000002E-2</v>
      </c>
      <c r="F37" s="32">
        <v>74</v>
      </c>
      <c r="G37" s="56">
        <v>1.4999999999999999E-2</v>
      </c>
      <c r="H37" s="32">
        <v>105</v>
      </c>
      <c r="I37" s="56">
        <f t="shared" si="1"/>
        <v>3.0567685589519649E-2</v>
      </c>
      <c r="J37" s="32">
        <v>31</v>
      </c>
      <c r="K37" s="56">
        <v>2.7E-2</v>
      </c>
      <c r="L37" s="32">
        <v>45</v>
      </c>
      <c r="M37" s="56">
        <v>3.4000000000000002E-2</v>
      </c>
      <c r="N37" s="32">
        <v>24</v>
      </c>
      <c r="O37" s="56">
        <v>1.7000000000000001E-2</v>
      </c>
      <c r="P37" s="32">
        <f t="shared" si="0"/>
        <v>1.1300000000000001</v>
      </c>
      <c r="Q37" s="66">
        <v>0.01</v>
      </c>
    </row>
    <row r="38" spans="1:17">
      <c r="A38" s="25" t="s">
        <v>170</v>
      </c>
      <c r="B38" s="26">
        <v>590</v>
      </c>
      <c r="C38" s="55">
        <v>9.0999999999999998E-2</v>
      </c>
      <c r="D38" s="26">
        <v>442</v>
      </c>
      <c r="E38" s="55">
        <v>8.4000000000000005E-2</v>
      </c>
      <c r="F38" s="26">
        <v>679</v>
      </c>
      <c r="G38" s="55">
        <v>0.11799999999999999</v>
      </c>
      <c r="H38" s="26">
        <v>1430</v>
      </c>
      <c r="I38" s="55">
        <f>H38/5994</f>
        <v>0.23857190523857191</v>
      </c>
      <c r="J38" s="26">
        <v>125</v>
      </c>
      <c r="K38" s="55">
        <v>7.0999999999999994E-2</v>
      </c>
      <c r="L38" s="26">
        <v>93</v>
      </c>
      <c r="M38" s="55">
        <v>6.5000000000000002E-2</v>
      </c>
      <c r="N38" s="26">
        <v>139</v>
      </c>
      <c r="O38" s="55">
        <v>9.0999999999999998E-2</v>
      </c>
      <c r="P38" s="26">
        <f t="shared" si="0"/>
        <v>20.678999999999998</v>
      </c>
      <c r="Q38" s="65">
        <v>0.183</v>
      </c>
    </row>
    <row r="39" spans="1:17">
      <c r="A39" s="31" t="s">
        <v>171</v>
      </c>
      <c r="B39" s="32">
        <v>702</v>
      </c>
      <c r="C39" s="56">
        <v>4.1000000000000002E-2</v>
      </c>
      <c r="D39" s="32">
        <v>929</v>
      </c>
      <c r="E39" s="56">
        <v>0.05</v>
      </c>
      <c r="F39" s="32">
        <v>1245</v>
      </c>
      <c r="G39" s="56">
        <v>5.8999999999999997E-2</v>
      </c>
      <c r="H39" s="32">
        <v>1271</v>
      </c>
      <c r="I39" s="56">
        <f>H39/23518</f>
        <v>5.4043711199931968E-2</v>
      </c>
      <c r="J39" s="32">
        <v>139</v>
      </c>
      <c r="K39" s="56">
        <v>2.8000000000000001E-2</v>
      </c>
      <c r="L39" s="32">
        <v>128</v>
      </c>
      <c r="M39" s="56">
        <v>2.5000000000000001E-2</v>
      </c>
      <c r="N39" s="32">
        <v>223</v>
      </c>
      <c r="O39" s="56">
        <v>3.9E-2</v>
      </c>
      <c r="P39" s="32">
        <f t="shared" si="0"/>
        <v>2.9379999999999997</v>
      </c>
      <c r="Q39" s="66">
        <v>2.5999999999999999E-2</v>
      </c>
    </row>
    <row r="40" spans="1:17">
      <c r="A40" s="25" t="s">
        <v>172</v>
      </c>
      <c r="B40" s="26">
        <v>974</v>
      </c>
      <c r="C40" s="55">
        <v>5.3999999999999999E-2</v>
      </c>
      <c r="D40" s="26">
        <v>1233</v>
      </c>
      <c r="E40" s="55">
        <v>6.3E-2</v>
      </c>
      <c r="F40" s="26">
        <v>1779</v>
      </c>
      <c r="G40" s="55">
        <v>8.5999999999999993E-2</v>
      </c>
      <c r="H40" s="26">
        <v>2120</v>
      </c>
      <c r="I40" s="55">
        <f>H40/21587</f>
        <v>9.820725436605364E-2</v>
      </c>
      <c r="J40" s="26">
        <v>180</v>
      </c>
      <c r="K40" s="55">
        <v>3.5000000000000003E-2</v>
      </c>
      <c r="L40" s="26">
        <v>252</v>
      </c>
      <c r="M40" s="55">
        <v>4.7E-2</v>
      </c>
      <c r="N40" s="26">
        <v>398</v>
      </c>
      <c r="O40" s="55">
        <v>6.9000000000000006E-2</v>
      </c>
      <c r="P40" s="26">
        <f t="shared" si="0"/>
        <v>7.6840000000000002</v>
      </c>
      <c r="Q40" s="65">
        <v>6.8000000000000005E-2</v>
      </c>
    </row>
    <row r="41" spans="1:17">
      <c r="A41" s="31" t="s">
        <v>173</v>
      </c>
      <c r="B41" s="32">
        <v>355</v>
      </c>
      <c r="C41" s="56">
        <v>0.104</v>
      </c>
      <c r="D41" s="32">
        <v>229</v>
      </c>
      <c r="E41" s="56">
        <v>6.2E-2</v>
      </c>
      <c r="F41" s="32">
        <v>323</v>
      </c>
      <c r="G41" s="56">
        <v>8.6999999999999994E-2</v>
      </c>
      <c r="H41" s="32">
        <v>286</v>
      </c>
      <c r="I41" s="56">
        <f t="shared" si="1"/>
        <v>8.3260553129548762E-2</v>
      </c>
      <c r="J41" s="32">
        <v>71</v>
      </c>
      <c r="K41" s="56">
        <v>7.3999999999999996E-2</v>
      </c>
      <c r="L41" s="32">
        <v>36</v>
      </c>
      <c r="M41" s="56">
        <v>3.5000000000000003E-2</v>
      </c>
      <c r="N41" s="32">
        <v>78</v>
      </c>
      <c r="O41" s="56">
        <v>7.0999999999999994E-2</v>
      </c>
      <c r="P41" s="32">
        <f t="shared" si="0"/>
        <v>4.7460000000000004</v>
      </c>
      <c r="Q41" s="66">
        <v>4.2000000000000003E-2</v>
      </c>
    </row>
    <row r="42" spans="1:17">
      <c r="A42" s="25" t="s">
        <v>174</v>
      </c>
      <c r="B42" s="26">
        <v>109</v>
      </c>
      <c r="C42" s="55">
        <v>6.3E-2</v>
      </c>
      <c r="D42" s="26">
        <v>124</v>
      </c>
      <c r="E42" s="55">
        <v>6.8000000000000005E-2</v>
      </c>
      <c r="F42" s="26">
        <v>168</v>
      </c>
      <c r="G42" s="55">
        <v>8.2000000000000003E-2</v>
      </c>
      <c r="H42" s="26">
        <v>169</v>
      </c>
      <c r="I42" s="55">
        <f t="shared" si="1"/>
        <v>4.9199417758369723E-2</v>
      </c>
      <c r="J42" s="26">
        <v>27</v>
      </c>
      <c r="K42" s="55">
        <v>5.3999999999999999E-2</v>
      </c>
      <c r="L42" s="26">
        <v>26</v>
      </c>
      <c r="M42" s="55">
        <v>0.05</v>
      </c>
      <c r="N42" s="26">
        <v>38</v>
      </c>
      <c r="O42" s="55">
        <v>6.3E-2</v>
      </c>
      <c r="P42" s="26">
        <f t="shared" si="0"/>
        <v>5.65</v>
      </c>
      <c r="Q42" s="65">
        <v>0.05</v>
      </c>
    </row>
    <row r="43" spans="1:17">
      <c r="A43" s="31" t="s">
        <v>175</v>
      </c>
      <c r="B43" s="32">
        <v>52</v>
      </c>
      <c r="C43" s="56">
        <v>7.5999999999999998E-2</v>
      </c>
      <c r="D43" s="32">
        <v>40</v>
      </c>
      <c r="E43" s="56">
        <v>4.4999999999999998E-2</v>
      </c>
      <c r="F43" s="32">
        <v>58</v>
      </c>
      <c r="G43" s="56">
        <v>4.8000000000000001E-2</v>
      </c>
      <c r="H43" s="32">
        <v>34</v>
      </c>
      <c r="I43" s="56">
        <f t="shared" si="1"/>
        <v>9.8981077147016015E-3</v>
      </c>
      <c r="J43" s="32">
        <v>12</v>
      </c>
      <c r="K43" s="56">
        <v>6.2E-2</v>
      </c>
      <c r="L43" s="32">
        <v>8</v>
      </c>
      <c r="M43" s="56">
        <v>3.1E-2</v>
      </c>
      <c r="N43" s="32">
        <v>15</v>
      </c>
      <c r="O43" s="56">
        <v>4.1000000000000002E-2</v>
      </c>
      <c r="P43" s="32">
        <f t="shared" si="0"/>
        <v>1.6949999999999998</v>
      </c>
      <c r="Q43" s="66">
        <v>1.4999999999999999E-2</v>
      </c>
    </row>
    <row r="44" spans="1:17">
      <c r="A44" s="25" t="s">
        <v>176</v>
      </c>
      <c r="B44" s="26">
        <v>273</v>
      </c>
      <c r="C44" s="55">
        <v>4.4999999999999998E-2</v>
      </c>
      <c r="D44" s="26">
        <v>241</v>
      </c>
      <c r="E44" s="55">
        <v>3.9E-2</v>
      </c>
      <c r="F44" s="26">
        <v>203</v>
      </c>
      <c r="G44" s="55">
        <v>3.1E-2</v>
      </c>
      <c r="H44" s="26">
        <v>505</v>
      </c>
      <c r="I44" s="55">
        <f>H44/8681</f>
        <v>5.8173021541297089E-2</v>
      </c>
      <c r="J44" s="26">
        <v>77</v>
      </c>
      <c r="K44" s="55">
        <v>4.4999999999999998E-2</v>
      </c>
      <c r="L44" s="26">
        <v>40</v>
      </c>
      <c r="M44" s="55">
        <v>2.1000000000000001E-2</v>
      </c>
      <c r="N44" s="26">
        <v>47</v>
      </c>
      <c r="O44" s="55">
        <v>2.4E-2</v>
      </c>
      <c r="P44" s="26">
        <f t="shared" si="0"/>
        <v>3.7290000000000001</v>
      </c>
      <c r="Q44" s="65">
        <v>3.3000000000000002E-2</v>
      </c>
    </row>
    <row r="45" spans="1:17">
      <c r="A45" s="31" t="s">
        <v>177</v>
      </c>
      <c r="B45" s="32">
        <v>142</v>
      </c>
      <c r="C45" s="56">
        <v>9.0999999999999998E-2</v>
      </c>
      <c r="D45" s="32">
        <v>116</v>
      </c>
      <c r="E45" s="56">
        <v>8.5000000000000006E-2</v>
      </c>
      <c r="F45" s="32">
        <v>112</v>
      </c>
      <c r="G45" s="56">
        <v>9.5000000000000001E-2</v>
      </c>
      <c r="H45" s="32">
        <v>171</v>
      </c>
      <c r="I45" s="56">
        <f t="shared" si="1"/>
        <v>4.9781659388646288E-2</v>
      </c>
      <c r="J45" s="32">
        <v>26</v>
      </c>
      <c r="K45" s="56">
        <v>5.8000000000000003E-2</v>
      </c>
      <c r="L45" s="32">
        <v>28</v>
      </c>
      <c r="M45" s="56">
        <v>6.8000000000000005E-2</v>
      </c>
      <c r="N45" s="32">
        <v>24</v>
      </c>
      <c r="O45" s="56">
        <v>7.0999999999999994E-2</v>
      </c>
      <c r="P45" s="32">
        <f t="shared" si="0"/>
        <v>10.961</v>
      </c>
      <c r="Q45" s="66">
        <v>9.7000000000000003E-2</v>
      </c>
    </row>
    <row r="46" spans="1:17">
      <c r="A46" s="25" t="s">
        <v>178</v>
      </c>
      <c r="B46" s="26">
        <v>78</v>
      </c>
      <c r="C46" s="55">
        <v>7.5999999999999998E-2</v>
      </c>
      <c r="D46" s="26">
        <v>115</v>
      </c>
      <c r="E46" s="55">
        <v>0.1</v>
      </c>
      <c r="F46" s="26">
        <v>101</v>
      </c>
      <c r="G46" s="55">
        <v>8.8999999999999996E-2</v>
      </c>
      <c r="H46" s="26">
        <v>274</v>
      </c>
      <c r="I46" s="55">
        <f t="shared" si="1"/>
        <v>7.9767103347889376E-2</v>
      </c>
      <c r="J46" s="26">
        <v>23</v>
      </c>
      <c r="K46" s="55">
        <v>7.6999999999999999E-2</v>
      </c>
      <c r="L46" s="26">
        <v>22</v>
      </c>
      <c r="M46" s="55">
        <v>6.6000000000000003E-2</v>
      </c>
      <c r="N46" s="26">
        <v>27</v>
      </c>
      <c r="O46" s="55">
        <v>7.5999999999999998E-2</v>
      </c>
      <c r="P46" s="26">
        <f t="shared" si="0"/>
        <v>19.661999999999999</v>
      </c>
      <c r="Q46" s="65">
        <v>0.17399999999999999</v>
      </c>
    </row>
    <row r="47" spans="1:17" ht="15.75" thickBot="1">
      <c r="A47" s="33" t="s">
        <v>179</v>
      </c>
      <c r="B47" s="34">
        <v>93</v>
      </c>
      <c r="C47" s="57">
        <v>5.6000000000000001E-2</v>
      </c>
      <c r="D47" s="34">
        <v>147</v>
      </c>
      <c r="E47" s="57">
        <v>9.7000000000000003E-2</v>
      </c>
      <c r="F47" s="34">
        <v>209</v>
      </c>
      <c r="G47" s="57">
        <v>0.14699999999999999</v>
      </c>
      <c r="H47" s="34">
        <v>274</v>
      </c>
      <c r="I47" s="57">
        <f t="shared" si="1"/>
        <v>7.9767103347889376E-2</v>
      </c>
      <c r="J47" s="34">
        <v>19</v>
      </c>
      <c r="K47" s="57">
        <v>0.04</v>
      </c>
      <c r="L47" s="34">
        <v>27</v>
      </c>
      <c r="M47" s="57">
        <v>6.3E-2</v>
      </c>
      <c r="N47" s="34">
        <v>48</v>
      </c>
      <c r="O47" s="57">
        <v>0.11899999999999999</v>
      </c>
      <c r="P47" s="34">
        <f t="shared" si="0"/>
        <v>13.334</v>
      </c>
      <c r="Q47" s="67">
        <v>0.11799999999999999</v>
      </c>
    </row>
    <row r="49" spans="1:1">
      <c r="A49" t="s">
        <v>195</v>
      </c>
    </row>
  </sheetData>
  <sortState xmlns:xlrd2="http://schemas.microsoft.com/office/spreadsheetml/2017/richdata2" ref="A9:O48">
    <sortCondition ref="A9:A48"/>
  </sortState>
  <mergeCells count="13">
    <mergeCell ref="N5:O5"/>
    <mergeCell ref="P5:Q5"/>
    <mergeCell ref="B4:I4"/>
    <mergeCell ref="A1:Q1"/>
    <mergeCell ref="A2:Q2"/>
    <mergeCell ref="A4:A6"/>
    <mergeCell ref="B5:C5"/>
    <mergeCell ref="D5:E5"/>
    <mergeCell ref="F5:G5"/>
    <mergeCell ref="H5:I5"/>
    <mergeCell ref="J4:Q4"/>
    <mergeCell ref="J5:K5"/>
    <mergeCell ref="L5:M5"/>
  </mergeCells>
  <hyperlinks>
    <hyperlink ref="R4" r:id="rId1" xr:uid="{00000000-0004-0000-0800-000000000000}"/>
    <hyperlink ref="R10" r:id="rId2" xr:uid="{00000000-0004-0000-0800-000001000000}"/>
    <hyperlink ref="R6" r:id="rId3" xr:uid="{00000000-0004-0000-0800-000002000000}"/>
  </hyperlinks>
  <pageMargins left="0.7" right="0.7" top="0.75" bottom="0.75" header="0.3" footer="0.3"/>
  <pageSetup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Deck, Steve</dc:creator>
  <cp:keywords/>
  <dc:description/>
  <cp:lastModifiedBy>Gerard Duke</cp:lastModifiedBy>
  <cp:revision/>
  <dcterms:created xsi:type="dcterms:W3CDTF">2016-11-08T19:10:01Z</dcterms:created>
  <dcterms:modified xsi:type="dcterms:W3CDTF">2022-06-29T17:15:40Z</dcterms:modified>
  <cp:category/>
  <cp:contentStatus/>
</cp:coreProperties>
</file>